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C:\Users\aunderfa\Desktop\"/>
    </mc:Choice>
  </mc:AlternateContent>
  <xr:revisionPtr revIDLastSave="0" documentId="8_{3C944409-D722-4789-A735-1C2C0BA7C6EB}" xr6:coauthVersionLast="47" xr6:coauthVersionMax="47" xr10:uidLastSave="{00000000-0000-0000-0000-000000000000}"/>
  <bookViews>
    <workbookView xWindow="5070" yWindow="1605" windowWidth="21600" windowHeight="11385" xr2:uid="{09356D0B-F86C-4C43-AF2E-1648BBF167EE}"/>
  </bookViews>
  <sheets>
    <sheet name="Cover Page (Start Here)" sheetId="8" r:id="rId1"/>
    <sheet name="FY 2024 EBF Spending Plan" sheetId="2" r:id="rId2"/>
    <sheet name="EBF Spending Plan Data Table" sheetId="6" state="hidden" r:id="rId3"/>
    <sheet name="FY23 Data for FY24 Plan" sheetId="4" state="hidden" r:id="rId4"/>
    <sheet name="OU List" sheetId="9" state="hidden" r:id="rId5"/>
  </sheets>
  <externalReferences>
    <externalReference r:id="rId6"/>
  </externalReferences>
  <definedNames>
    <definedName name="_xlnm._FilterDatabase" localSheetId="3" hidden="1">'FY23 Data for FY24 Plan'!$A$2:$BC$934</definedName>
    <definedName name="_xlnm._FilterDatabase" localSheetId="4" hidden="1">'OU List'!$A$1:$B$79</definedName>
    <definedName name="ENROLL_ALL">'[1]ENROLL-ALL'!$A$6:$V$937</definedName>
    <definedName name="_xlnm.Print_Area" localSheetId="1">'FY 2024 EBF Spending Plan'!$A$1:$K$43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9" l="1"/>
  <c r="H7" i="9"/>
  <c r="H5" i="9"/>
  <c r="H4" i="9"/>
  <c r="G6" i="9"/>
  <c r="G7" i="9"/>
  <c r="G5" i="9"/>
  <c r="G4" i="9"/>
  <c r="D19" i="8" l="1"/>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0" i="6"/>
  <c r="B158" i="6"/>
  <c r="B146" i="6"/>
  <c r="B147" i="6"/>
  <c r="B148" i="6"/>
  <c r="B149" i="6"/>
  <c r="B150" i="6"/>
  <c r="B151" i="6"/>
  <c r="B152" i="6"/>
  <c r="B153" i="6"/>
  <c r="B154" i="6"/>
  <c r="B155" i="6"/>
  <c r="B156" i="6"/>
  <c r="B145" i="6"/>
  <c r="B136" i="6"/>
  <c r="B137" i="6"/>
  <c r="B138" i="6"/>
  <c r="B139" i="6"/>
  <c r="B140" i="6"/>
  <c r="B141" i="6"/>
  <c r="B142" i="6"/>
  <c r="B143" i="6"/>
  <c r="B135" i="6"/>
  <c r="B122" i="6"/>
  <c r="B123" i="6"/>
  <c r="B124" i="6"/>
  <c r="B125" i="6"/>
  <c r="B126" i="6"/>
  <c r="B127" i="6"/>
  <c r="B128" i="6"/>
  <c r="B129" i="6"/>
  <c r="B130" i="6"/>
  <c r="B131" i="6"/>
  <c r="B132" i="6"/>
  <c r="B133" i="6"/>
  <c r="B121" i="6"/>
  <c r="B119" i="6"/>
  <c r="B107" i="6"/>
  <c r="B108" i="6"/>
  <c r="B109" i="6"/>
  <c r="B110" i="6"/>
  <c r="B111" i="6"/>
  <c r="B112" i="6"/>
  <c r="B113" i="6"/>
  <c r="B114" i="6"/>
  <c r="B115" i="6"/>
  <c r="B116" i="6"/>
  <c r="B117" i="6"/>
  <c r="B106" i="6"/>
  <c r="B97" i="6"/>
  <c r="B98" i="6"/>
  <c r="B99" i="6"/>
  <c r="B100" i="6"/>
  <c r="B101" i="6"/>
  <c r="B102" i="6"/>
  <c r="B103" i="6"/>
  <c r="B104" i="6"/>
  <c r="B96" i="6"/>
  <c r="B83" i="6"/>
  <c r="B84" i="6"/>
  <c r="B85" i="6"/>
  <c r="B86" i="6"/>
  <c r="B87" i="6"/>
  <c r="B88" i="6"/>
  <c r="B89" i="6"/>
  <c r="B90" i="6"/>
  <c r="B91" i="6"/>
  <c r="B92" i="6"/>
  <c r="B93" i="6"/>
  <c r="B94" i="6"/>
  <c r="B82" i="6"/>
  <c r="B43" i="6"/>
  <c r="B39" i="6"/>
  <c r="B36" i="6"/>
  <c r="B37" i="6"/>
  <c r="B38" i="6"/>
  <c r="B35" i="6"/>
  <c r="B32" i="6"/>
  <c r="B33" i="6"/>
  <c r="B34" i="6"/>
  <c r="B31" i="6"/>
  <c r="B28" i="6"/>
  <c r="B29" i="6"/>
  <c r="B30" i="6"/>
  <c r="B27" i="6"/>
  <c r="B10" i="6"/>
  <c r="H90" i="2"/>
  <c r="D133" i="2"/>
  <c r="N133" i="2" s="1"/>
  <c r="D130" i="2"/>
  <c r="N130" i="2" s="1"/>
  <c r="B166" i="6"/>
  <c r="B164" i="6"/>
  <c r="B162" i="6"/>
  <c r="N101" i="2"/>
  <c r="N102" i="2"/>
  <c r="N100" i="2"/>
  <c r="B23" i="6"/>
  <c r="N31" i="2"/>
  <c r="B22" i="6"/>
  <c r="O1" i="2" l="1"/>
  <c r="F88" i="2" s="1"/>
  <c r="G3" i="9"/>
  <c r="A2" i="2"/>
  <c r="B4" i="6" s="1"/>
  <c r="G18" i="2"/>
  <c r="G20" i="2"/>
  <c r="G22" i="2"/>
  <c r="G24" i="2"/>
  <c r="G26" i="2"/>
  <c r="G28" i="2"/>
  <c r="F53" i="2"/>
  <c r="F55" i="2"/>
  <c r="F57" i="2"/>
  <c r="F59" i="2"/>
  <c r="F61" i="2"/>
  <c r="F63" i="2"/>
  <c r="F65" i="2"/>
  <c r="F67" i="2"/>
  <c r="F69" i="2"/>
  <c r="F71" i="2"/>
  <c r="F73" i="2"/>
  <c r="F75" i="2"/>
  <c r="F77" i="2"/>
  <c r="F79" i="2"/>
  <c r="F81" i="2"/>
  <c r="F83" i="2"/>
  <c r="F85" i="2"/>
  <c r="F87" i="2"/>
  <c r="F90" i="2"/>
  <c r="J18" i="2"/>
  <c r="J20" i="2"/>
  <c r="J22" i="2"/>
  <c r="J24" i="2"/>
  <c r="G27" i="2"/>
  <c r="F52" i="2"/>
  <c r="F54" i="2"/>
  <c r="F56" i="2"/>
  <c r="F58" i="2"/>
  <c r="F60" i="2"/>
  <c r="F62" i="2"/>
  <c r="F64" i="2"/>
  <c r="F66" i="2"/>
  <c r="F68" i="2"/>
  <c r="F70" i="2"/>
  <c r="F72" i="2"/>
  <c r="F74" i="2"/>
  <c r="F76" i="2"/>
  <c r="F78" i="2"/>
  <c r="F80" i="2"/>
  <c r="F82" i="2"/>
  <c r="F84" i="2"/>
  <c r="F86" i="2"/>
  <c r="B94" i="2"/>
  <c r="G65" i="2"/>
  <c r="G90" i="2" s="1"/>
  <c r="G75" i="2"/>
  <c r="G51" i="2"/>
  <c r="E147" i="2"/>
  <c r="B119" i="2" l="1"/>
  <c r="B112" i="2"/>
  <c r="B105" i="2"/>
  <c r="N43" i="2"/>
  <c r="B165" i="6"/>
  <c r="B163" i="6"/>
  <c r="B161" i="6"/>
  <c r="B42" i="6"/>
  <c r="B41" i="6"/>
  <c r="B40" i="6"/>
  <c r="B26" i="6"/>
  <c r="B25" i="6"/>
  <c r="B24" i="6"/>
  <c r="B9" i="6"/>
  <c r="B8" i="6"/>
  <c r="B7" i="6"/>
  <c r="B6" i="6"/>
  <c r="B5" i="6"/>
  <c r="E155" i="2" l="1"/>
  <c r="E156" i="2"/>
  <c r="E154" i="2" l="1"/>
  <c r="N11" i="2"/>
  <c r="E145" i="2" s="1"/>
  <c r="B80" i="6" l="1"/>
  <c r="B79" i="6"/>
  <c r="B78" i="6"/>
  <c r="B77" i="6"/>
  <c r="B76" i="6"/>
  <c r="B75" i="6"/>
  <c r="B74" i="6"/>
  <c r="B73" i="6"/>
  <c r="B72" i="6"/>
  <c r="B71" i="6"/>
  <c r="B70" i="6"/>
  <c r="B69" i="6"/>
  <c r="B68" i="6"/>
  <c r="B67" i="6"/>
  <c r="B66" i="6"/>
  <c r="B65" i="6"/>
  <c r="B64" i="6"/>
  <c r="B63" i="6"/>
  <c r="B62" i="6"/>
  <c r="B61" i="6"/>
  <c r="B60" i="6"/>
  <c r="B59" i="6"/>
  <c r="B58" i="6"/>
  <c r="B57" i="6"/>
  <c r="N37" i="2"/>
  <c r="E149" i="2" s="1"/>
  <c r="E150" i="2"/>
  <c r="N35" i="2"/>
  <c r="E148" i="2" s="1"/>
  <c r="B123" i="2"/>
  <c r="N122" i="2" s="1"/>
  <c r="E162" i="2" s="1"/>
  <c r="B116" i="2"/>
  <c r="N115" i="2" s="1"/>
  <c r="E160" i="2" s="1"/>
  <c r="B109" i="2"/>
  <c r="N108" i="2" s="1"/>
  <c r="E158" i="2" s="1"/>
  <c r="B45" i="2"/>
  <c r="N44" i="2" l="1"/>
  <c r="E151" i="2" s="1"/>
  <c r="B81" i="6"/>
  <c r="B20" i="6"/>
  <c r="N118" i="2" l="1"/>
  <c r="E161" i="2" s="1"/>
  <c r="B21" i="6"/>
  <c r="N104" i="2"/>
  <c r="B19" i="6"/>
  <c r="B11" i="6"/>
  <c r="E157" i="2" l="1"/>
  <c r="B47" i="6"/>
  <c r="B49" i="6"/>
  <c r="B50" i="6"/>
  <c r="B51" i="6"/>
  <c r="B52" i="6"/>
  <c r="B53" i="6"/>
  <c r="B54" i="6"/>
  <c r="B55" i="6"/>
  <c r="B56" i="6"/>
  <c r="B46" i="6" l="1"/>
  <c r="B16" i="6" l="1"/>
  <c r="B45" i="6" l="1"/>
  <c r="B44" i="6" l="1"/>
  <c r="B48" i="6" l="1"/>
  <c r="B12" i="6" l="1"/>
  <c r="B13" i="6"/>
  <c r="B15" i="6" l="1"/>
  <c r="B14" i="6"/>
  <c r="B18" i="6" l="1"/>
  <c r="B17" i="6" l="1"/>
  <c r="B13" i="2" l="1"/>
  <c r="N7" i="2"/>
  <c r="A13" i="2"/>
  <c r="E144" i="2" l="1"/>
  <c r="N13" i="2"/>
  <c r="E146" i="2" s="1"/>
  <c r="H88" i="2"/>
  <c r="B157" i="6" l="1"/>
  <c r="N93" i="2"/>
  <c r="E153" i="2" s="1"/>
  <c r="D137" i="2"/>
  <c r="D135" i="2"/>
  <c r="N135" i="2" s="1"/>
  <c r="E165" i="2" s="1"/>
  <c r="N137" i="2" l="1"/>
  <c r="E166" i="2" s="1"/>
  <c r="N138" i="2"/>
  <c r="E167" i="2" s="1"/>
  <c r="E164" i="2" l="1"/>
  <c r="E163" i="2"/>
  <c r="N111" i="2"/>
  <c r="H75" i="2"/>
  <c r="H65" i="2"/>
  <c r="G88" i="2"/>
  <c r="B95" i="6"/>
  <c r="I89" i="2" l="1"/>
  <c r="N90" i="2"/>
  <c r="B134" i="6"/>
  <c r="B105" i="6"/>
  <c r="E159" i="2"/>
  <c r="B144" i="6"/>
  <c r="B118" i="6"/>
  <c r="B120" i="6" l="1"/>
  <c r="L90" i="2"/>
  <c r="B159" i="6"/>
  <c r="N140" i="2"/>
  <c r="E152" i="2" l="1"/>
</calcChain>
</file>

<file path=xl/sharedStrings.xml><?xml version="1.0" encoding="utf-8"?>
<sst xmlns="http://schemas.openxmlformats.org/spreadsheetml/2006/main" count="2811" uniqueCount="2355">
  <si>
    <t>Core Teachers</t>
  </si>
  <si>
    <t>Specialist Teacher</t>
  </si>
  <si>
    <t>Instructional Facilitator</t>
  </si>
  <si>
    <t>Core Intervention Teacher</t>
  </si>
  <si>
    <t>Substitute Teachers</t>
  </si>
  <si>
    <t>Guidance Counselor</t>
  </si>
  <si>
    <t>Nurse</t>
  </si>
  <si>
    <t>Supervisory Aide</t>
  </si>
  <si>
    <t>Librarian</t>
  </si>
  <si>
    <t>Librarian Aide</t>
  </si>
  <si>
    <t>Principal</t>
  </si>
  <si>
    <t>Assistant Principal</t>
  </si>
  <si>
    <t>School Site Staff</t>
  </si>
  <si>
    <t>Gifted</t>
  </si>
  <si>
    <t>Professional Development</t>
  </si>
  <si>
    <t>Instructional Materials</t>
  </si>
  <si>
    <t>Assessments</t>
  </si>
  <si>
    <t>Computer &amp; Tech Equip</t>
  </si>
  <si>
    <t>Student Activities</t>
  </si>
  <si>
    <t>Maintenance &amp; Operations</t>
  </si>
  <si>
    <t>Central Office</t>
  </si>
  <si>
    <t>Employee Benefits</t>
  </si>
  <si>
    <t>LI Intervention Teacher</t>
  </si>
  <si>
    <t>LI Pupil Support Staff</t>
  </si>
  <si>
    <t>LI Extended Day Teacher</t>
  </si>
  <si>
    <t>LI Summer School Teacher</t>
  </si>
  <si>
    <t>EL Intervention Teacher</t>
  </si>
  <si>
    <t>EL Pupil Support Staff</t>
  </si>
  <si>
    <t>EL Extended Day Teacher</t>
  </si>
  <si>
    <t>EL Summer School Teacher</t>
  </si>
  <si>
    <t>EL Core Teacher</t>
  </si>
  <si>
    <t>Sp Ed Teacher</t>
  </si>
  <si>
    <t>Sp Ed Instructional Assistant</t>
  </si>
  <si>
    <t>Sp Ed Psychologist</t>
  </si>
  <si>
    <t>Part I: Achieving Student Growth and Making Progress Toward State Education Goals</t>
  </si>
  <si>
    <t>1)</t>
  </si>
  <si>
    <t>2)</t>
  </si>
  <si>
    <t>3)</t>
  </si>
  <si>
    <t>Part II: Planned Use of Evidence-Based Funding</t>
  </si>
  <si>
    <t>4)</t>
  </si>
  <si>
    <t>Average Student Enrollment</t>
  </si>
  <si>
    <t>Final Resources</t>
  </si>
  <si>
    <t>Percent of Adequacy</t>
  </si>
  <si>
    <r>
      <t xml:space="preserve">Final Resources / Adequacy Target =
</t>
    </r>
    <r>
      <rPr>
        <b/>
        <i/>
        <sz val="11"/>
        <color theme="1"/>
        <rFont val="Calibri"/>
        <family val="2"/>
        <scheme val="minor"/>
      </rPr>
      <t>Percent of Adequacy</t>
    </r>
  </si>
  <si>
    <t>Tier Assignment</t>
  </si>
  <si>
    <t>Gross State Contribution</t>
  </si>
  <si>
    <t>English Learners (Els)</t>
  </si>
  <si>
    <t>Special Education</t>
  </si>
  <si>
    <t>Cost Factors</t>
  </si>
  <si>
    <t>Core Investments</t>
  </si>
  <si>
    <t>Subtotal</t>
  </si>
  <si>
    <t>Per Student Investments</t>
  </si>
  <si>
    <t>Additional Investments</t>
  </si>
  <si>
    <t>District ID</t>
  </si>
  <si>
    <t>District Name</t>
  </si>
  <si>
    <t>0100000000092</t>
  </si>
  <si>
    <t>ALT SCH-ADAMS/PIKE ROE   (Was 46)</t>
  </si>
  <si>
    <t>0100000000093</t>
  </si>
  <si>
    <t>SAFE SCH-ADAMS/PIKE ROE</t>
  </si>
  <si>
    <t>0100100102600</t>
  </si>
  <si>
    <t>PAYSON COMM UNIT SCHOOL DIST 1</t>
  </si>
  <si>
    <t>0100100202600</t>
  </si>
  <si>
    <t>LIBERTY COMM UNIT SCHOOL DIST 2</t>
  </si>
  <si>
    <t>0100100302600</t>
  </si>
  <si>
    <t>CAMP POINT C U SCHOOL DIST 3</t>
  </si>
  <si>
    <t>0100100402600</t>
  </si>
  <si>
    <t>COMMUNITY UNIT SCHOOL DIST 4</t>
  </si>
  <si>
    <t>0100117202200</t>
  </si>
  <si>
    <t>QUINCY SCHOOL DISTRICT 172</t>
  </si>
  <si>
    <t>0100500102600</t>
  </si>
  <si>
    <t>BROWN COUNTY C U SCH DIST 1</t>
  </si>
  <si>
    <t>0100901502600</t>
  </si>
  <si>
    <t>BEARDSTOWN C U SCH DIST 15</t>
  </si>
  <si>
    <t>0100906402600</t>
  </si>
  <si>
    <t>VIRGINIA C U SCH DIST 64</t>
  </si>
  <si>
    <t>0100926202600</t>
  </si>
  <si>
    <t>A C CENTRAL CUSD 262</t>
  </si>
  <si>
    <t>0106900102600</t>
  </si>
  <si>
    <t>FRANKLIN C U SCHOOL DISTRICT 1</t>
  </si>
  <si>
    <t>0106900602600</t>
  </si>
  <si>
    <t>WAVERLY C U SCHOOL DIST 6</t>
  </si>
  <si>
    <t>0106901102600</t>
  </si>
  <si>
    <t>MEREDOSIA-CHAMBERSBURG CUSD 11</t>
  </si>
  <si>
    <t>0106902702600</t>
  </si>
  <si>
    <t>TRIOPIA C U SCHOOL DISTRICT 27</t>
  </si>
  <si>
    <t>0106911702200</t>
  </si>
  <si>
    <t>JACKSONVILLE SCHOOL DIST 117</t>
  </si>
  <si>
    <t>0107500302600</t>
  </si>
  <si>
    <t>PLEASANT HILL C U SCH DIST 3</t>
  </si>
  <si>
    <t>0107500402600</t>
  </si>
  <si>
    <t>GRIGGSVILLE-PERRY C U SCH DIST 4</t>
  </si>
  <si>
    <t>0107501002600</t>
  </si>
  <si>
    <t>PIKELAND C U SCH DIST 10</t>
  </si>
  <si>
    <t>0107501202600</t>
  </si>
  <si>
    <t>WESTERN CUSD 12</t>
  </si>
  <si>
    <t>0108600102600</t>
  </si>
  <si>
    <t>WINCHESTER C U SCH DIST 1</t>
  </si>
  <si>
    <t>0108600202600</t>
  </si>
  <si>
    <t>SCOTT-MORGAN C U SCHOOL DIST 2</t>
  </si>
  <si>
    <t>0300000000092</t>
  </si>
  <si>
    <t>ALT SCH-BOND/EFFINGHAM/FAYETTE RO</t>
  </si>
  <si>
    <t>0300000000093</t>
  </si>
  <si>
    <t>SAFE SCH-BOND/EFFINGHAM/FAYETTE R</t>
  </si>
  <si>
    <t>0300300102600</t>
  </si>
  <si>
    <t>MULBERRY GROVE C U SCH DIST 1</t>
  </si>
  <si>
    <t>0300300202600</t>
  </si>
  <si>
    <t>BOND CO C U SCHOOL DIST 2</t>
  </si>
  <si>
    <t>0301100102600</t>
  </si>
  <si>
    <t>MORRISONVILLE C U SCH DIST 1</t>
  </si>
  <si>
    <t>0301100302600</t>
  </si>
  <si>
    <t>TAYLORVILLE C U SCH DIST 3</t>
  </si>
  <si>
    <t>0301100402600</t>
  </si>
  <si>
    <t>EDINBURG C U SCH DIST 4</t>
  </si>
  <si>
    <t>0301100802600</t>
  </si>
  <si>
    <t>PANA COMM UNIT SCHOOL DIST 8</t>
  </si>
  <si>
    <t>0301101402400</t>
  </si>
  <si>
    <t>SOUTH FORK SCHOOL DISTRICT 14</t>
  </si>
  <si>
    <t>0302501002600</t>
  </si>
  <si>
    <t>ALTAMONT COMM UNIT SCH DIST 10</t>
  </si>
  <si>
    <t>0302502002600</t>
  </si>
  <si>
    <t>BEECHER CITY C U SCHOOL DIST 20</t>
  </si>
  <si>
    <t>0302503002600</t>
  </si>
  <si>
    <t>DIETERICH COMM UNIT SCH DIST 30</t>
  </si>
  <si>
    <t>0302504002600</t>
  </si>
  <si>
    <t>EFFINGHAM COMM UNIT SCH DIST 40</t>
  </si>
  <si>
    <t>0302505002600</t>
  </si>
  <si>
    <t>TEUTOPOLIS C U SCHOOL DIST 50</t>
  </si>
  <si>
    <t>0302620102600</t>
  </si>
  <si>
    <t>BROWNSTOWN C U SCH DIST 201</t>
  </si>
  <si>
    <t>0302620202600</t>
  </si>
  <si>
    <t>ST ELMO C U SCHOOL DIST 202</t>
  </si>
  <si>
    <t>0302620302600</t>
  </si>
  <si>
    <t>VANDALIA C U SCH DIST 203</t>
  </si>
  <si>
    <t>0302620402600</t>
  </si>
  <si>
    <t>RAMSEY COMM UNIT SCH DIST 204</t>
  </si>
  <si>
    <t>0306800202600</t>
  </si>
  <si>
    <t>PANHANDLE COMM UNIT SCH DIST 2</t>
  </si>
  <si>
    <t>0306800302600</t>
  </si>
  <si>
    <t>HILLSBORO COMM UNIT SCH DIST 3</t>
  </si>
  <si>
    <t>0306801202600</t>
  </si>
  <si>
    <t>LITCHFIELD C U SCHOOL DIST 12</t>
  </si>
  <si>
    <t>0306802202600</t>
  </si>
  <si>
    <t>NOKOMIS COMM UNIT SCH DIST 22</t>
  </si>
  <si>
    <t>0400000000092</t>
  </si>
  <si>
    <t>ALT SCH-BOONE/WINNEBAGO ROE</t>
  </si>
  <si>
    <t>0400000000093</t>
  </si>
  <si>
    <t>SAFE SCH-BOONE/WINNEBAGO ROE</t>
  </si>
  <si>
    <t>0400000000095</t>
  </si>
  <si>
    <t>ALOP-BOONE/WINNEBAGO ROE</t>
  </si>
  <si>
    <t>0400410002600</t>
  </si>
  <si>
    <t>BELVIDERE C U SCH DIST 100</t>
  </si>
  <si>
    <t>0400420002600</t>
  </si>
  <si>
    <t>NORTH BOONE C U SCH DIST 200</t>
  </si>
  <si>
    <t>0410112202200</t>
  </si>
  <si>
    <t>HARLEM UNIT DIST 122</t>
  </si>
  <si>
    <t>0410113100400</t>
  </si>
  <si>
    <t>KINNIKINNICK C C SCH DIST 131</t>
  </si>
  <si>
    <t>0410113300400</t>
  </si>
  <si>
    <t>PRAIRIE HILL C C SCH DIST 133</t>
  </si>
  <si>
    <t>0410113400400</t>
  </si>
  <si>
    <t>SHIRLAND C C SCHOOL DIST 134</t>
  </si>
  <si>
    <t>0410114000400</t>
  </si>
  <si>
    <t>ROCKTON SCH DIST 140</t>
  </si>
  <si>
    <t>0410120502500</t>
  </si>
  <si>
    <t>ROCKFORD SCHOOL DIST 205</t>
  </si>
  <si>
    <t>0410120701600</t>
  </si>
  <si>
    <t>HONONEGAH COMM H S DIST 207</t>
  </si>
  <si>
    <t>0410132002600</t>
  </si>
  <si>
    <t>SOUTH BELOIT C U SCH DIST 320</t>
  </si>
  <si>
    <t>0410132102600</t>
  </si>
  <si>
    <t>PECATONICA C U SCH DIST 321</t>
  </si>
  <si>
    <t>0410132202600</t>
  </si>
  <si>
    <t>DURAND C U SCH DIST 322</t>
  </si>
  <si>
    <t>0410132302600</t>
  </si>
  <si>
    <t>WINNEBAGO C U SCH DIST 323</t>
  </si>
  <si>
    <t>0500000000093</t>
  </si>
  <si>
    <t>0501601500400</t>
  </si>
  <si>
    <t>PALATINE C C SCHOOL DIST 15</t>
  </si>
  <si>
    <t>0501602100400</t>
  </si>
  <si>
    <t>WHEELING C C SCHOOL DIST 21</t>
  </si>
  <si>
    <t>0501602300200</t>
  </si>
  <si>
    <t>PROSPECT HEIGHTS SCHOOL DIST 23</t>
  </si>
  <si>
    <t>0501602500200</t>
  </si>
  <si>
    <t>ARLINGTON HEIGHTS SCH DIST 25</t>
  </si>
  <si>
    <t>0501602600200</t>
  </si>
  <si>
    <t>RIVER TRAILS SCHOOL DIST 26</t>
  </si>
  <si>
    <t>0501602700200</t>
  </si>
  <si>
    <t>NORTHBROOK ELEM SCHOOL DIST 27</t>
  </si>
  <si>
    <t>0501602800200</t>
  </si>
  <si>
    <t>NORTHBROOK SCHOOL DIST 28</t>
  </si>
  <si>
    <t>0501602900200</t>
  </si>
  <si>
    <t>SUNSET RIDGE SCHOOL DIST 29</t>
  </si>
  <si>
    <t>0501603000200</t>
  </si>
  <si>
    <t>NORTHBROOK/GLENVIEW SCH DIST 30</t>
  </si>
  <si>
    <t>0501603100200</t>
  </si>
  <si>
    <t>WEST NORTHFIELD SCHOOL DIST 31</t>
  </si>
  <si>
    <t>0501603400400</t>
  </si>
  <si>
    <t>GLENVIEW C C SCHOOL DIST 34</t>
  </si>
  <si>
    <t>0501603500200</t>
  </si>
  <si>
    <t>GLENCOE SCHOOL DIST 35</t>
  </si>
  <si>
    <t>0501603600200</t>
  </si>
  <si>
    <t>WINNETKA SCHOOL DIST 36</t>
  </si>
  <si>
    <t>0501603700200</t>
  </si>
  <si>
    <t>AVOCA SCHOOL DIST 37</t>
  </si>
  <si>
    <t>0501603800200</t>
  </si>
  <si>
    <t>KENILWORTH SCHOOL DIST 38</t>
  </si>
  <si>
    <t>0501603900200</t>
  </si>
  <si>
    <t>WILMETTE SCHOOL DIST 39</t>
  </si>
  <si>
    <t>0501605400400</t>
  </si>
  <si>
    <t>SCHAUMBURG C C SCHOOL DIST 54</t>
  </si>
  <si>
    <t>0501605700200</t>
  </si>
  <si>
    <t>MOUNT PROSPECT SCHOOL DIST 57</t>
  </si>
  <si>
    <t>0501605900400</t>
  </si>
  <si>
    <t>COMM CONS SCH DIST 59</t>
  </si>
  <si>
    <t>0501606200400</t>
  </si>
  <si>
    <t>DES PLAINES C C SCH DIST 62</t>
  </si>
  <si>
    <t>0501606300200</t>
  </si>
  <si>
    <t>EAST MAINE SCHOOL DIST 63</t>
  </si>
  <si>
    <t>0501606400400</t>
  </si>
  <si>
    <t>PARK RIDGE C C SCHOOL DIST 64</t>
  </si>
  <si>
    <t>0501606500400</t>
  </si>
  <si>
    <t>EVANSTON C C SCHOOL DIST 65</t>
  </si>
  <si>
    <t>0501606700200</t>
  </si>
  <si>
    <t>GOLF ELEM SCHOOL DIST 67</t>
  </si>
  <si>
    <t>0501606800200</t>
  </si>
  <si>
    <t>SKOKIE SCHOOL DIST 68</t>
  </si>
  <si>
    <t>0501606900200</t>
  </si>
  <si>
    <t>SKOKIE SCHOOL DIST 69</t>
  </si>
  <si>
    <t>0501607000200</t>
  </si>
  <si>
    <t>MORTON GROVE SCHOOL DIST 70</t>
  </si>
  <si>
    <t>0501607100200</t>
  </si>
  <si>
    <t>NILES ELEM SCHOOL DIST 71</t>
  </si>
  <si>
    <t>0501607200200</t>
  </si>
  <si>
    <t>SKOKIE FAIRVIEW SCHOOL DIST 72</t>
  </si>
  <si>
    <t>0501607300200</t>
  </si>
  <si>
    <t>EAST PRAIRIE SCHOOL DIST 73</t>
  </si>
  <si>
    <t>0501607350200</t>
  </si>
  <si>
    <t>SKOKIE SCHOOL DIST 73-5</t>
  </si>
  <si>
    <t>0501607400200</t>
  </si>
  <si>
    <t>LINCOLNWOOD SCHOOL DIST 74</t>
  </si>
  <si>
    <t>0501620201700</t>
  </si>
  <si>
    <t>EVANSTON TWP H S DIST 202</t>
  </si>
  <si>
    <t>0501620301700</t>
  </si>
  <si>
    <t>NEW TRIER TWP H S DIST 203</t>
  </si>
  <si>
    <t>0501620701700</t>
  </si>
  <si>
    <t>MAINE TOWNSHIP H S DIST 207</t>
  </si>
  <si>
    <t>0501621101700</t>
  </si>
  <si>
    <t>TOWNSHIP H S DIST 211</t>
  </si>
  <si>
    <t>0501621401700</t>
  </si>
  <si>
    <t>TOWNSHIP HIGH SCHOOL DIST 214</t>
  </si>
  <si>
    <t>0501621901700</t>
  </si>
  <si>
    <t>NILES TWP COMM HIGH SCH DIST 219</t>
  </si>
  <si>
    <t>0501622501700</t>
  </si>
  <si>
    <t>NORTHFIELD TWP HIGH SCH DIST 225</t>
  </si>
  <si>
    <t>0600000000093</t>
  </si>
  <si>
    <t>0600000000095</t>
  </si>
  <si>
    <t>ALOP SCH-INTERMEDIATE SERVICE CEN</t>
  </si>
  <si>
    <t>0601607800200</t>
  </si>
  <si>
    <t>ROSEMONT ELEM SCHOOL DIST 78</t>
  </si>
  <si>
    <t>0601607900200</t>
  </si>
  <si>
    <t>PENNOYER SCHOOL DIST 79</t>
  </si>
  <si>
    <t>0601608000200</t>
  </si>
  <si>
    <t>NORRIDGE SCHOOL DIST 80</t>
  </si>
  <si>
    <t>0601608100200</t>
  </si>
  <si>
    <t>SCHILLER PARK SCHOOL DIST 81</t>
  </si>
  <si>
    <t>0601608300200</t>
  </si>
  <si>
    <t>MANNHEIM SCHOOL DIST 83</t>
  </si>
  <si>
    <t>0601608400200</t>
  </si>
  <si>
    <t>FRANKLIN PARK SCHOOL DIST 84</t>
  </si>
  <si>
    <t>0601608450200</t>
  </si>
  <si>
    <t>RHODES SCHOOL DIST 84-5</t>
  </si>
  <si>
    <t>0601608550200</t>
  </si>
  <si>
    <t>RIVER GROVE SCHOOL DIST 85-5</t>
  </si>
  <si>
    <t>0601608600200</t>
  </si>
  <si>
    <t>UNION RIDGE SCHOOL DIST 86</t>
  </si>
  <si>
    <t>0601608700200</t>
  </si>
  <si>
    <t>BERKELEY SCHOOL DIST 87</t>
  </si>
  <si>
    <t>0601608800200</t>
  </si>
  <si>
    <t>BELLWOOD SCHOOL DIST 88</t>
  </si>
  <si>
    <t>0601608900200</t>
  </si>
  <si>
    <t>MAYWOOD-MELROSE PARK-BROADVIEW-89</t>
  </si>
  <si>
    <t>0601609000200</t>
  </si>
  <si>
    <t>RIVER FOREST SCHOOL DIST 90</t>
  </si>
  <si>
    <t>0601609100200</t>
  </si>
  <si>
    <t>FOREST PARK SCHOOL DIST 91</t>
  </si>
  <si>
    <t>0601609200200</t>
  </si>
  <si>
    <t>LINDOP SCHOOL DISTRICT 92</t>
  </si>
  <si>
    <t>0601609250200</t>
  </si>
  <si>
    <t>WESTCHESTER SCHOOL DIST 92-5</t>
  </si>
  <si>
    <t>0601609300200</t>
  </si>
  <si>
    <t>HILLSIDE SCHOOL DIST 93</t>
  </si>
  <si>
    <t>0601609400200</t>
  </si>
  <si>
    <t>KOMAREK SCHOOL DIST 94</t>
  </si>
  <si>
    <t>0601609500200</t>
  </si>
  <si>
    <t>BROOKFIELD SCHOOL DIST 95</t>
  </si>
  <si>
    <t>0601609600200</t>
  </si>
  <si>
    <t>RIVERSIDE SCHOOL DIST 96</t>
  </si>
  <si>
    <t>0601609700200</t>
  </si>
  <si>
    <t>OAK PARK ELEM SCHOOL DIST 97</t>
  </si>
  <si>
    <t>0601609800200</t>
  </si>
  <si>
    <t>BERWYN NORTH SCHOOL DIST 98</t>
  </si>
  <si>
    <t>0601609900200</t>
  </si>
  <si>
    <t>CICERO SCHOOL DISTRICT 99</t>
  </si>
  <si>
    <t>0601610000200</t>
  </si>
  <si>
    <t>BERWYN SOUTH SCHOOL DISTRICT 100</t>
  </si>
  <si>
    <t>0601610100200</t>
  </si>
  <si>
    <t>WESTERN SPRINGS SCHOOL DIST 101</t>
  </si>
  <si>
    <t>0601610200200</t>
  </si>
  <si>
    <t>LA GRANGE SCHOOL DIST 102</t>
  </si>
  <si>
    <t>0601610300200</t>
  </si>
  <si>
    <t>LYONS SCHOOL DIST 103</t>
  </si>
  <si>
    <t>0601610500200</t>
  </si>
  <si>
    <t>LA GRANGE SCHOOL DIST 105 (SOUTH)</t>
  </si>
  <si>
    <t>0601610600200</t>
  </si>
  <si>
    <t>LAGRANGE HIGHLANDS SCH DIST 106</t>
  </si>
  <si>
    <t>0601610700200</t>
  </si>
  <si>
    <t>PLEASANTDALE SCHOOL DIST 107</t>
  </si>
  <si>
    <t>0601620001300</t>
  </si>
  <si>
    <t>OAK PARK &amp; RIVER FOREST DIST 200</t>
  </si>
  <si>
    <t>0601620101700</t>
  </si>
  <si>
    <t>J S MORTON H S DISTRICT 201</t>
  </si>
  <si>
    <t>0601620401700</t>
  </si>
  <si>
    <t>LYONS TWP H S DIST 204</t>
  </si>
  <si>
    <t>0601620801700</t>
  </si>
  <si>
    <t>RIVERSIDE BROOKFIELD TWP DIST 208</t>
  </si>
  <si>
    <t>0601620901700</t>
  </si>
  <si>
    <t>PROVISO TWP H S DIST 209</t>
  </si>
  <si>
    <t>0601621201600</t>
  </si>
  <si>
    <t>LEYDEN COMM H S DIST 212</t>
  </si>
  <si>
    <t>0601623401600</t>
  </si>
  <si>
    <t>RIDGEWOOD COMM H S DIST 234</t>
  </si>
  <si>
    <t>0601640102600</t>
  </si>
  <si>
    <t>ELMWOOD PARK C U SCH DIST 401</t>
  </si>
  <si>
    <t>0700000000093</t>
  </si>
  <si>
    <t>0701610400200</t>
  </si>
  <si>
    <t>SUMMIT SCHOOL DIST 104</t>
  </si>
  <si>
    <t>0701610800200</t>
  </si>
  <si>
    <t>WILLOW SPRINGS SCHOOL DIST 108</t>
  </si>
  <si>
    <t>0701610900200</t>
  </si>
  <si>
    <t>INDIAN SPRINGS SCHOOL DIST 109</t>
  </si>
  <si>
    <t>0701611000200</t>
  </si>
  <si>
    <t>CENTRAL STICKNEY SCH DIST 110</t>
  </si>
  <si>
    <t>0701611100200</t>
  </si>
  <si>
    <t>BURBANK SCHOOL DISTRICT 111</t>
  </si>
  <si>
    <t>0701611700200</t>
  </si>
  <si>
    <t>NORTH PALOS SCHOOL DIST 117</t>
  </si>
  <si>
    <t>0701611800400</t>
  </si>
  <si>
    <t>PALOS COMM CONS SCHOOL DIST 118</t>
  </si>
  <si>
    <t>0701612200200</t>
  </si>
  <si>
    <t>RIDGELAND SCHOOL DISTRICT 122</t>
  </si>
  <si>
    <t>0701612300200</t>
  </si>
  <si>
    <t>OAK LAWN-HOMETOWN SCH DIST 123</t>
  </si>
  <si>
    <t>0701612400200</t>
  </si>
  <si>
    <t>EVERGREEN PK ELEM SCH DIST 124</t>
  </si>
  <si>
    <t>0701612500200</t>
  </si>
  <si>
    <t>ATWOOD HEIGHTS DISTRICT 125</t>
  </si>
  <si>
    <t>0701612600200</t>
  </si>
  <si>
    <t>ALSIP-HAZLGRN-OAKLWN S DIST 126</t>
  </si>
  <si>
    <t>0701612700200</t>
  </si>
  <si>
    <t>WORTH SCHOOL DISTRICT 127</t>
  </si>
  <si>
    <t>0701612750200</t>
  </si>
  <si>
    <t>CHICAGO RIDGE SCHOOL DIST 127-5</t>
  </si>
  <si>
    <t>0701612800200</t>
  </si>
  <si>
    <t>PALOS HEIGHTS SCHOOL DIST 128</t>
  </si>
  <si>
    <t>0701613000200</t>
  </si>
  <si>
    <t>COOK COUNTY SCHOOL DIST 130</t>
  </si>
  <si>
    <t>0701613200200</t>
  </si>
  <si>
    <t>CALUMET PUBLIC SCHOOLS DIST 132</t>
  </si>
  <si>
    <t>0701613300200</t>
  </si>
  <si>
    <t>GEN GEO PATTON SCHOOL DIST 133</t>
  </si>
  <si>
    <t>0701613500200</t>
  </si>
  <si>
    <t>ORLAND SCHOOL DISTRICT 135</t>
  </si>
  <si>
    <t>0701614000200</t>
  </si>
  <si>
    <t>KIRBY SCHOOL DIST 140</t>
  </si>
  <si>
    <t>0701614200200</t>
  </si>
  <si>
    <t>FOREST RIDGE SCHOOL DIST 142</t>
  </si>
  <si>
    <t>0701614300200</t>
  </si>
  <si>
    <t>MIDLOTHIAN SCHOOL DIST 143</t>
  </si>
  <si>
    <t>0701614350200</t>
  </si>
  <si>
    <t>POSEN-ROBBINS EL SCH DIST 143-5</t>
  </si>
  <si>
    <t>0701614400200</t>
  </si>
  <si>
    <t>PRAIRIE-HILLS ELEM SCH DIST 144</t>
  </si>
  <si>
    <t>0701614500200</t>
  </si>
  <si>
    <t>ARBOR PARK SCHOOL DISTRICT 145</t>
  </si>
  <si>
    <t>0701614600400</t>
  </si>
  <si>
    <t>TINLEY PARK COMM SCH DIST 146</t>
  </si>
  <si>
    <t>0701614700200</t>
  </si>
  <si>
    <t>W HARVEY-DIXMOOR PUB SCH DIST147</t>
  </si>
  <si>
    <t>0701614800200</t>
  </si>
  <si>
    <t>DOLTON SCHOOL DISTRICT 148</t>
  </si>
  <si>
    <t>0701614900200</t>
  </si>
  <si>
    <t>DOLTON SCHOOL DISTRICT 149</t>
  </si>
  <si>
    <t>0701615000200</t>
  </si>
  <si>
    <t>SOUTH HOLLAND SCHOOL DIST 150</t>
  </si>
  <si>
    <t>0701615100200</t>
  </si>
  <si>
    <t>SOUTH HOLLAND SCHOOL DIST 151</t>
  </si>
  <si>
    <t>0701615200200</t>
  </si>
  <si>
    <t>HARVEY SCHOOL DISTRICT 152</t>
  </si>
  <si>
    <t>0701615250200</t>
  </si>
  <si>
    <t>HAZEL CREST SCHOOL DIST 152-5</t>
  </si>
  <si>
    <t>0701615300200</t>
  </si>
  <si>
    <t>HOMEWOOD SCHOOL DISTRICT 153</t>
  </si>
  <si>
    <t>0701615400200</t>
  </si>
  <si>
    <t>THORNTON SCHOOL DISTRICT 154</t>
  </si>
  <si>
    <t>0701615450200</t>
  </si>
  <si>
    <t>BURNHAM SCHOOL DISTRICT 154-5</t>
  </si>
  <si>
    <t>0701615500200</t>
  </si>
  <si>
    <t>CALUMET CITY SCHOOL DISTRICT 155</t>
  </si>
  <si>
    <t>0701615600200</t>
  </si>
  <si>
    <t>LINCOLN ELEM SCHOOL DIST 156</t>
  </si>
  <si>
    <t>0701615700200</t>
  </si>
  <si>
    <t>HOOVER-SCHRUM MEMORIAL SD 157</t>
  </si>
  <si>
    <t>0701615800200</t>
  </si>
  <si>
    <t>LANSING SCHOOL DISTRICT 158</t>
  </si>
  <si>
    <t>0701615900200</t>
  </si>
  <si>
    <t>ELEM SCHOOL DISTRICT 159</t>
  </si>
  <si>
    <t>0701616000200</t>
  </si>
  <si>
    <t>COUNTRY CLUB HILLS SCH DIST 160</t>
  </si>
  <si>
    <t>0701616100200</t>
  </si>
  <si>
    <t>FLOSSMOOR SCHOOL DISTRICT 161</t>
  </si>
  <si>
    <t>0701616200200</t>
  </si>
  <si>
    <t>MATTESON ELEM SCHOOL DIST 162</t>
  </si>
  <si>
    <t>0701616300200</t>
  </si>
  <si>
    <t>PARK FOREST SCHOOL DIST 163</t>
  </si>
  <si>
    <t>0701616700200</t>
  </si>
  <si>
    <t>BROOKWOOD SCHOOL DIST 167</t>
  </si>
  <si>
    <t>0701616800400</t>
  </si>
  <si>
    <t>COMM CONS SCHOOL DIST 168</t>
  </si>
  <si>
    <t>0701616900200</t>
  </si>
  <si>
    <t>FORD HEIGHTS SCHOOL DISTRICT 169</t>
  </si>
  <si>
    <t>0701617000200</t>
  </si>
  <si>
    <t>CHICAGO HEIGHTS SCHOOL DIST 170</t>
  </si>
  <si>
    <t>0701617100200</t>
  </si>
  <si>
    <t>SUNNYBROOK SCHOOL DISTRICT 171</t>
  </si>
  <si>
    <t>0701617200200</t>
  </si>
  <si>
    <t>SANDRIDGE SCHOOL DISTRICT 172</t>
  </si>
  <si>
    <t>0701619400200</t>
  </si>
  <si>
    <t>STEGER SCHOOL DISTRICT 194</t>
  </si>
  <si>
    <t>0701620501700</t>
  </si>
  <si>
    <t>THORNTON TWP H S DIST 205</t>
  </si>
  <si>
    <t>0701620601700</t>
  </si>
  <si>
    <t>BLOOM TWP HIGH SCH DIST 206</t>
  </si>
  <si>
    <t>0701621001700</t>
  </si>
  <si>
    <t>LEMONT TWP H S DIST 210</t>
  </si>
  <si>
    <t>0701621501700</t>
  </si>
  <si>
    <t>THORNTON FRACTIONAL T H S D 215</t>
  </si>
  <si>
    <t>0701621701600</t>
  </si>
  <si>
    <t>ARGO COMM H S DIST 217</t>
  </si>
  <si>
    <t>0701621801600</t>
  </si>
  <si>
    <t>COMMUNITY HIGH SCHOOL DIST 218</t>
  </si>
  <si>
    <t>0701622001700</t>
  </si>
  <si>
    <t>REAVIS TWP H S DIST 220</t>
  </si>
  <si>
    <t>0701622701700</t>
  </si>
  <si>
    <t>RICH TWP H S DISTRICT 227</t>
  </si>
  <si>
    <t>0701622801600</t>
  </si>
  <si>
    <t>BREMEN COMM H S DISTRICT 228</t>
  </si>
  <si>
    <t>0701622901600</t>
  </si>
  <si>
    <t>OAK LAWN COMM H S DIST 229</t>
  </si>
  <si>
    <t>0701623001300</t>
  </si>
  <si>
    <t>CONS HIGH SCHOOL DISTRICT 230</t>
  </si>
  <si>
    <t>0701623101600</t>
  </si>
  <si>
    <t>EVERGREEN PARK COMM HI SCH D 231</t>
  </si>
  <si>
    <t>0701623301600</t>
  </si>
  <si>
    <t>HOMEWOOD FLOSSMOOR C H S D 233</t>
  </si>
  <si>
    <t>0800000000092</t>
  </si>
  <si>
    <t>ALT SCH-CAROLL/JODAVIESS/STEPHENS</t>
  </si>
  <si>
    <t>0800000000093</t>
  </si>
  <si>
    <t>SAFE SCH-CARROLL/JO DAVIESS/STEPH</t>
  </si>
  <si>
    <t>0800830802600</t>
  </si>
  <si>
    <t>EASTLAND COMM UNIT SCH DIST 308</t>
  </si>
  <si>
    <t>0800831402600</t>
  </si>
  <si>
    <t>WEST CARROLL</t>
  </si>
  <si>
    <t>0800839902600</t>
  </si>
  <si>
    <t>CHADWICK-MILLEDGEVILLE CUSD 399</t>
  </si>
  <si>
    <t>0804311902200</t>
  </si>
  <si>
    <t>EAST DUBUQUE UNIT SCH DIST 119</t>
  </si>
  <si>
    <t>0804312002200</t>
  </si>
  <si>
    <t>GALENA UNIT SCHOOL DIST 120</t>
  </si>
  <si>
    <t>0804320502600</t>
  </si>
  <si>
    <t>WARREN COMM UNIT SCHOOL DIST 205</t>
  </si>
  <si>
    <t>0804320602600</t>
  </si>
  <si>
    <t>STOCKTON C U SCHOOL DIST 206</t>
  </si>
  <si>
    <t>0804321002600</t>
  </si>
  <si>
    <t>RIVER RIDGE C U SCH DIST 210</t>
  </si>
  <si>
    <t>0804321102600</t>
  </si>
  <si>
    <t>SCALES MOUND C U SCH DISTRICT 211</t>
  </si>
  <si>
    <t>0808914502200</t>
  </si>
  <si>
    <t>FREEPORT SCHOOL DIST 145</t>
  </si>
  <si>
    <t>0808920002600</t>
  </si>
  <si>
    <t>PEARL CITY C U SCH DIST 200</t>
  </si>
  <si>
    <t>0808920102600</t>
  </si>
  <si>
    <t>DAKOTA COMM UNIT SCH DIST 201</t>
  </si>
  <si>
    <t>0808920202600</t>
  </si>
  <si>
    <t>LENA WINSLOW C U SCH DIST 202</t>
  </si>
  <si>
    <t>0808920302600</t>
  </si>
  <si>
    <t>ORANGEVILLE C U SCHOOL DIST 203</t>
  </si>
  <si>
    <t>0900000000093</t>
  </si>
  <si>
    <t>SAFE SCH-CHAMPAIGN/FORD ROE</t>
  </si>
  <si>
    <t>0901000102600</t>
  </si>
  <si>
    <t>FISHER C U SCHOOL DISTRICT 1</t>
  </si>
  <si>
    <t>0901000302600</t>
  </si>
  <si>
    <t>MAHOMET-SEYMOUR C U SCH DIST 3</t>
  </si>
  <si>
    <t>0901000402600</t>
  </si>
  <si>
    <t>CHAMPAIGN COMM UNIT SCH DIST 4</t>
  </si>
  <si>
    <t>0901000702600</t>
  </si>
  <si>
    <t>TOLONO C U SCHOOL DIST 7</t>
  </si>
  <si>
    <t>0901000802600</t>
  </si>
  <si>
    <t>HERITAGE COMM UNIT SCH DIST 8</t>
  </si>
  <si>
    <t>0901011602200</t>
  </si>
  <si>
    <t>URBANA SCHOOL DIST 116</t>
  </si>
  <si>
    <t>0901013000400</t>
  </si>
  <si>
    <t>THOMASBORO C C SCHOOL DIST 130</t>
  </si>
  <si>
    <t>0901013700200</t>
  </si>
  <si>
    <t>RANTOUL CITY SCHOOL DIST 137</t>
  </si>
  <si>
    <t>0901014200400</t>
  </si>
  <si>
    <t>LUDLOW C C SCHOOL DIST 142</t>
  </si>
  <si>
    <t>0901016900400</t>
  </si>
  <si>
    <t>ST JOSEPH C C SCHOOL DIST 169</t>
  </si>
  <si>
    <t>0901018800400</t>
  </si>
  <si>
    <t>GIFFORD C C SCHOOL DIST 188</t>
  </si>
  <si>
    <t>0901019301700</t>
  </si>
  <si>
    <t>RANTOUL TOWNSHIP H S DIST 193</t>
  </si>
  <si>
    <t>0901019700400</t>
  </si>
  <si>
    <t>PRAIRIEVIEW-OGDEN CCSD 197</t>
  </si>
  <si>
    <t>0901030501600</t>
  </si>
  <si>
    <t>ST JOSEPH OGDEN C H S DIST 305</t>
  </si>
  <si>
    <t>0902700502600</t>
  </si>
  <si>
    <t>GIBSON CITY-MELVIN-SIBLEY CUSD 5</t>
  </si>
  <si>
    <t>0902701002600</t>
  </si>
  <si>
    <t>PAXTON-BUCKLEY-LODA CU DIST 10</t>
  </si>
  <si>
    <t>1100000000092</t>
  </si>
  <si>
    <t>ALT SCH-CLK/CLS/CMBN/DGLAS/EDGR/M</t>
  </si>
  <si>
    <t>1100000000093</t>
  </si>
  <si>
    <t>SAFE SCH-CLK/CLS/CMBN/DGLAS/EDGR/</t>
  </si>
  <si>
    <t>1101500102600</t>
  </si>
  <si>
    <t>CHARLESTON C U SCHOOL DIST 1</t>
  </si>
  <si>
    <t>1101500202600</t>
  </si>
  <si>
    <t>MATTOON C U SCHOOL DIST 2</t>
  </si>
  <si>
    <t>1101500502600</t>
  </si>
  <si>
    <t>OAKLAND C U SCHOOL DIST 5</t>
  </si>
  <si>
    <t>1101800302600</t>
  </si>
  <si>
    <t>NEOGA COMM UNIT SCHOOL DIST 3</t>
  </si>
  <si>
    <t>1101807702600</t>
  </si>
  <si>
    <t>CUMBERLAND C U SCHOOL DIST 77</t>
  </si>
  <si>
    <t>1102130102600</t>
  </si>
  <si>
    <t>TUSCOLA C U SCHOOL DIST 301</t>
  </si>
  <si>
    <t>1102130202600</t>
  </si>
  <si>
    <t>VILLA GROVE C U SCH DIST 302</t>
  </si>
  <si>
    <t>1102130502600</t>
  </si>
  <si>
    <t>ARTHUR C U SCHOOL DIST 305</t>
  </si>
  <si>
    <t>1102130602600</t>
  </si>
  <si>
    <t>ARCOLA C U SCHOOL DISTRICT 306</t>
  </si>
  <si>
    <t>1102300102600</t>
  </si>
  <si>
    <t>SHILOH COMM UNIT SCH DIST 1</t>
  </si>
  <si>
    <t>1102300302600</t>
  </si>
  <si>
    <t>KANSAS COMM UNIT SCHOOL DIST 3</t>
  </si>
  <si>
    <t>1102300402600</t>
  </si>
  <si>
    <t>PARIS COMM UNIT SCHOOL DIST 4</t>
  </si>
  <si>
    <t>1102300602600</t>
  </si>
  <si>
    <t>EDGAR COUNTY C U DIST 6</t>
  </si>
  <si>
    <t>1102309502500</t>
  </si>
  <si>
    <t>PARIS-UNION SCHOOL DIST 95</t>
  </si>
  <si>
    <t>1107030002600</t>
  </si>
  <si>
    <t>SULLIVAN C U SCHOOL DIST 300</t>
  </si>
  <si>
    <t>1107030202600</t>
  </si>
  <si>
    <t>OKAW Valley CUSD 302</t>
  </si>
  <si>
    <t>1108700102600</t>
  </si>
  <si>
    <t>WINDSOR COMM UNIT SCH DIST 1</t>
  </si>
  <si>
    <t>1108700402600</t>
  </si>
  <si>
    <t>SHELBYVILLE C U SCHOOL DIST 4</t>
  </si>
  <si>
    <t>1108702102600</t>
  </si>
  <si>
    <t>CENTRAL A &amp; M C U DIST #21</t>
  </si>
  <si>
    <t>1200000000092</t>
  </si>
  <si>
    <t>ALT SCH-CLAY/CWFORD/JSPER/LWRNCE/</t>
  </si>
  <si>
    <t>1200000000093</t>
  </si>
  <si>
    <t>SAFE SCH-CLAY/CWFORD/JSPER/LWRNCE</t>
  </si>
  <si>
    <t>1201301002600</t>
  </si>
  <si>
    <t>CLAY CITY COMM UNIT DIST 10</t>
  </si>
  <si>
    <t>1201302502600</t>
  </si>
  <si>
    <t>NORTH CLAY C U SCHOOL DISTRICT 25</t>
  </si>
  <si>
    <t>1201303502600</t>
  </si>
  <si>
    <t>FLORA COMM UNIT SCH DIST 35</t>
  </si>
  <si>
    <t>1201700102600</t>
  </si>
  <si>
    <t>HUTSONVILLE C U SCHOOL DIST 1</t>
  </si>
  <si>
    <t>1201700202600</t>
  </si>
  <si>
    <t>ROBINSON C U SCHOOL DIST 2</t>
  </si>
  <si>
    <t>1201700302600</t>
  </si>
  <si>
    <t>PALESTINE C U SCHOOL DIST 3</t>
  </si>
  <si>
    <t>1201700402600</t>
  </si>
  <si>
    <t>OBLONG C U SCHOOL DIST 4</t>
  </si>
  <si>
    <t>1204000102600</t>
  </si>
  <si>
    <t>JASPER COUNTY COMM UNIT DIST 1</t>
  </si>
  <si>
    <t>1205101002600</t>
  </si>
  <si>
    <t>RED HILL C U SCHOOL DIST 10</t>
  </si>
  <si>
    <t>1205102002600</t>
  </si>
  <si>
    <t>LAWRENCE CO C U DISTRICT 20</t>
  </si>
  <si>
    <t>1208000102600</t>
  </si>
  <si>
    <t>EAST RICHLAND C U SCH DIST 1</t>
  </si>
  <si>
    <t>1300000000092</t>
  </si>
  <si>
    <t>ALT SCH-CLINTON/MARION/WASHINGTON</t>
  </si>
  <si>
    <t>1300000000093</t>
  </si>
  <si>
    <t>SAFE SCH-CLINTON/MARION/WASHINGTO</t>
  </si>
  <si>
    <t>1301400102600</t>
  </si>
  <si>
    <t>CARLYLE C U SCHOOL DISTRICT 1</t>
  </si>
  <si>
    <t>1301400302600</t>
  </si>
  <si>
    <t>WESCLIN C U SCHOOL DISTRICT 3</t>
  </si>
  <si>
    <t>1301401200400</t>
  </si>
  <si>
    <t>BREESE SCHOOL DISTRICT 12</t>
  </si>
  <si>
    <t>1301402100200</t>
  </si>
  <si>
    <t>AVISTON SCHOOL DISTRICT 21</t>
  </si>
  <si>
    <t>1301404600200</t>
  </si>
  <si>
    <t>WILLOW GROVE SCHOOL DISTRICT 46</t>
  </si>
  <si>
    <t>1301405700200</t>
  </si>
  <si>
    <t>BARTELSO SCHOOL DISTRICT 57</t>
  </si>
  <si>
    <t>1301406000200</t>
  </si>
  <si>
    <t>GERMANTOWN SCHOOL DISTRICT 60</t>
  </si>
  <si>
    <t>1301406200200</t>
  </si>
  <si>
    <t>DAMIANSVILLE SCHOOL DISTRICT 62</t>
  </si>
  <si>
    <t>1301406300200</t>
  </si>
  <si>
    <t>ALBERS SCHOOL DISTRICT 63</t>
  </si>
  <si>
    <t>1301407101600</t>
  </si>
  <si>
    <t>CENTRAL COMMUNITY H S DIST 71</t>
  </si>
  <si>
    <t>1301414150200</t>
  </si>
  <si>
    <t>ST ROSE SCHOOL DISTRICT 14-15</t>
  </si>
  <si>
    <t>1301418600200</t>
  </si>
  <si>
    <t>NORTH WAMAC SCHOOL DISTRICT 186</t>
  </si>
  <si>
    <t>1304100102600</t>
  </si>
  <si>
    <t>WALTONVILLE C U SCHOOL DIST 1</t>
  </si>
  <si>
    <t>1304100200400</t>
  </si>
  <si>
    <t>ROME COMM CONS SCHOOL DIST 2</t>
  </si>
  <si>
    <t>1304100300400</t>
  </si>
  <si>
    <t>FIELD COMM CONS SCHOOL DIST 3</t>
  </si>
  <si>
    <t>1304100500400</t>
  </si>
  <si>
    <t>OPDYKE-BELLE-RIVE CC SCH DIST 5</t>
  </si>
  <si>
    <t>1304100600400</t>
  </si>
  <si>
    <t>GRAND PRAIRIE C C SCH DIST 6</t>
  </si>
  <si>
    <t>1304101200400</t>
  </si>
  <si>
    <t>MCCLELLAN C C SCHOOL DIST 12</t>
  </si>
  <si>
    <t>1304107900200</t>
  </si>
  <si>
    <t>SUMMERSVILLE SCHOOL DIST 79</t>
  </si>
  <si>
    <t>1304108000200</t>
  </si>
  <si>
    <t>MOUNT VERNON SCHOOL DIST 80</t>
  </si>
  <si>
    <t>1304108200200</t>
  </si>
  <si>
    <t>BETHEL SCHOOL DISTRICT 82</t>
  </si>
  <si>
    <t>1304109900400</t>
  </si>
  <si>
    <t>FARRINGTON C C SCHOOL DIST 99</t>
  </si>
  <si>
    <t>1304117800400</t>
  </si>
  <si>
    <t>SPRING GARDEN CONS SCHL DIST 178</t>
  </si>
  <si>
    <t>1304120101700</t>
  </si>
  <si>
    <t>MT VERNON TWP H S DIST 201</t>
  </si>
  <si>
    <t>1304120902700</t>
  </si>
  <si>
    <t>WOODLAWN UNIT DIST 209</t>
  </si>
  <si>
    <t>1304131802700</t>
  </si>
  <si>
    <t>BLUFORD UNIT DIST 318</t>
  </si>
  <si>
    <t>1305800100300</t>
  </si>
  <si>
    <t>RACCOON CONS SCHOOL DIST 1</t>
  </si>
  <si>
    <t>1305800200300</t>
  </si>
  <si>
    <t>KELL CONSOLIDATED SCHOOL DIST 2</t>
  </si>
  <si>
    <t>1305800700400</t>
  </si>
  <si>
    <t>IUKA COMM CONS SCHOOL DIST 7</t>
  </si>
  <si>
    <t>1305801000400</t>
  </si>
  <si>
    <t>SELMAVILLE C C SCH DIST 10</t>
  </si>
  <si>
    <t>1305810002600</t>
  </si>
  <si>
    <t>PATOKA COMM UNIT SCH DIST 100</t>
  </si>
  <si>
    <t>1305811100200</t>
  </si>
  <si>
    <t>SALEM SCHOOL DIST 111</t>
  </si>
  <si>
    <t>1305813300200</t>
  </si>
  <si>
    <t>CENTRAL CITY SCHOOL DIST 133</t>
  </si>
  <si>
    <t>1305813500200</t>
  </si>
  <si>
    <t>CENTRALIA SCHOOL DIST 135</t>
  </si>
  <si>
    <t>1305820001700</t>
  </si>
  <si>
    <t>CENTRALIA H S DIST 200</t>
  </si>
  <si>
    <t>1305840102600</t>
  </si>
  <si>
    <t>SOUTH CENTRAL COMM UNIT DIST 401</t>
  </si>
  <si>
    <t>1305850102600</t>
  </si>
  <si>
    <t>SANDOVAL C U SCHOOL DIST 501</t>
  </si>
  <si>
    <t>1305860001600</t>
  </si>
  <si>
    <t>SALEM COMM H S DIST 600</t>
  </si>
  <si>
    <t>1305872202600</t>
  </si>
  <si>
    <t>ODIN C U SCHOOL DIST 722</t>
  </si>
  <si>
    <t>1309500100400</t>
  </si>
  <si>
    <t>OAKDALE C C SCHOOL DISTRICT 1</t>
  </si>
  <si>
    <t>1309501002600</t>
  </si>
  <si>
    <t>WEST WASHINGTON CO C U DIST 10</t>
  </si>
  <si>
    <t>1309501100400</t>
  </si>
  <si>
    <t>IRVINGTON C C SCH DISTRICT 11</t>
  </si>
  <si>
    <t>1309501500400</t>
  </si>
  <si>
    <t>ASHLEY C C SCH DISTRICT 15</t>
  </si>
  <si>
    <t>1309504900400</t>
  </si>
  <si>
    <t>NASHVILLE C C SCH DISTRICT 49</t>
  </si>
  <si>
    <t>1309509901600</t>
  </si>
  <si>
    <t>NASHVILLE COMM H S DISTRICT 99</t>
  </si>
  <si>
    <t>1501629902500</t>
  </si>
  <si>
    <t>CITY OF CHICAGO SCHOOL DIST 299</t>
  </si>
  <si>
    <t>1600000000093</t>
  </si>
  <si>
    <t>SAFE SCH-DE KALB ROE</t>
  </si>
  <si>
    <t>1601942402600</t>
  </si>
  <si>
    <t>GENOA KINGSTON C U S DIST 424</t>
  </si>
  <si>
    <t>1601942502600</t>
  </si>
  <si>
    <t>INDIAN CREEK COMM UNIT DIST 425</t>
  </si>
  <si>
    <t>1601942602600</t>
  </si>
  <si>
    <t>HIAWATHA C U SCHOOL DIST 426</t>
  </si>
  <si>
    <t>1601942702600</t>
  </si>
  <si>
    <t>SYCAMORE C U SCHOOL DIST 427</t>
  </si>
  <si>
    <t>1601942802600</t>
  </si>
  <si>
    <t>DEKALB COMM UNIT SCH DIST 428</t>
  </si>
  <si>
    <t>1601942902600</t>
  </si>
  <si>
    <t>HINCKLEY BIG ROCK C U S D 429</t>
  </si>
  <si>
    <t>1601943002600</t>
  </si>
  <si>
    <t>SANDWICH C U SCHOOL DIST 430</t>
  </si>
  <si>
    <t>1601943202600</t>
  </si>
  <si>
    <t>SOMONAUK C U SCHOOL DIST 432</t>
  </si>
  <si>
    <t>1700000000093</t>
  </si>
  <si>
    <t>SAFE SCH-DE WITT/LIVINGSTON/MCLEA</t>
  </si>
  <si>
    <t>1700000000095</t>
  </si>
  <si>
    <t>ALOP-DE WITT/LIVINGSTON/MCLEAN</t>
  </si>
  <si>
    <t>1702001502600</t>
  </si>
  <si>
    <t>CLINTON C U SCHOOL DIST 15</t>
  </si>
  <si>
    <t>1702001802600</t>
  </si>
  <si>
    <t>BLUE RIDGE COMM UNIT SCH DIST 18</t>
  </si>
  <si>
    <t>1705300502600</t>
  </si>
  <si>
    <t>WOODLAND C U S DIST 5</t>
  </si>
  <si>
    <t>1705300802600</t>
  </si>
  <si>
    <t>PRAIRIE CENTRAL C U SCHOOL DIST 8</t>
  </si>
  <si>
    <t>1705307402700</t>
  </si>
  <si>
    <t>FLANAGAN-CORNELL UNIT 74</t>
  </si>
  <si>
    <t>1705309001700</t>
  </si>
  <si>
    <t>PONTIAC TWP H S DIST 90</t>
  </si>
  <si>
    <t>1705323001700</t>
  </si>
  <si>
    <t>DWIGHT TWP H S DIST 230</t>
  </si>
  <si>
    <t>1705323200200</t>
  </si>
  <si>
    <t>DWIGHT COMMON SCHOOL DIST 232</t>
  </si>
  <si>
    <t>1705342500400</t>
  </si>
  <si>
    <t>ROOKS CREEK C C SCH DIST 425</t>
  </si>
  <si>
    <t>1705342600400</t>
  </si>
  <si>
    <t>CORNELL C C SCH DIST 426</t>
  </si>
  <si>
    <t>1705342900400</t>
  </si>
  <si>
    <t>PONTIAC C C SCHOOL DIST 429</t>
  </si>
  <si>
    <t>1705343500400</t>
  </si>
  <si>
    <t>ODELL COMM CONS SCHOOL DIST 435</t>
  </si>
  <si>
    <t>1705343800400</t>
  </si>
  <si>
    <t>SAUNEMIN C CONSOL SCH DIST 438</t>
  </si>
  <si>
    <t>1705402102600</t>
  </si>
  <si>
    <t>HARTSBURG EMDEN C U S DIST 21</t>
  </si>
  <si>
    <t>1705402302600</t>
  </si>
  <si>
    <t>MT PULASKI COMM UNIT DIST 23</t>
  </si>
  <si>
    <t>1705402700200</t>
  </si>
  <si>
    <t>LINCOLN ELEM SCHOOL DIST 27</t>
  </si>
  <si>
    <t>1705406100400</t>
  </si>
  <si>
    <t>CHESTER-EAST LINCOLN CCS DIST 61</t>
  </si>
  <si>
    <t>1705408800200</t>
  </si>
  <si>
    <t>NEW HOLLAND-MIDDLETOWN E DIST 88</t>
  </si>
  <si>
    <t>1705409200400</t>
  </si>
  <si>
    <t>WEST LINCOLN-BROADWELL E S D #92</t>
  </si>
  <si>
    <t>1705440401600</t>
  </si>
  <si>
    <t>LINCOLN COMM H S DIST 404</t>
  </si>
  <si>
    <t>1706400202600</t>
  </si>
  <si>
    <t>LEROY COMMUNITY UNIT SCH DIST 2</t>
  </si>
  <si>
    <t>1706400302600</t>
  </si>
  <si>
    <t>TRI VALLEY C U SCHOOL DISTRICT 3</t>
  </si>
  <si>
    <t>1706400402600</t>
  </si>
  <si>
    <t>HEYWORTH C U SCH DIST 4</t>
  </si>
  <si>
    <t>1706400502600</t>
  </si>
  <si>
    <t>MCLEAN COUNTY UNIT DIST NO 5</t>
  </si>
  <si>
    <t>1706400702600</t>
  </si>
  <si>
    <t>LEXINGTON C U SCH DIST 7</t>
  </si>
  <si>
    <t>1706401602600</t>
  </si>
  <si>
    <t>OLYMPIA C U SCHOOL DIST 16</t>
  </si>
  <si>
    <t>1706401902600</t>
  </si>
  <si>
    <t>RIDGEVIEW COMM UNIT SCH DIST 19</t>
  </si>
  <si>
    <t>1706408702500</t>
  </si>
  <si>
    <t>BLOOMINGTON SCH DIST 87</t>
  </si>
  <si>
    <t>1900000000093</t>
  </si>
  <si>
    <t>SAFE SCH-DU PAGE ROE</t>
  </si>
  <si>
    <t>1900000000095</t>
  </si>
  <si>
    <t>ALOP-DU PAGE ROE</t>
  </si>
  <si>
    <t>1902200200200</t>
  </si>
  <si>
    <t>BENSENVILLE SCHOOL DISTRICT 2</t>
  </si>
  <si>
    <t>1902200400200</t>
  </si>
  <si>
    <t>ADDISON SCHOOL DIST 4</t>
  </si>
  <si>
    <t>1902200700200</t>
  </si>
  <si>
    <t>WOOD DALE SCHOOL DISTRICT 7</t>
  </si>
  <si>
    <t>1902201000200</t>
  </si>
  <si>
    <t>ITASCA SCHOOL DIST 10</t>
  </si>
  <si>
    <t>1902201100200</t>
  </si>
  <si>
    <t>MEDINAH SCHOOL DISTRICT 11</t>
  </si>
  <si>
    <t>1902201200200</t>
  </si>
  <si>
    <t>ROSELLE SCHOOL DISTRICT 12</t>
  </si>
  <si>
    <t>1902201300200</t>
  </si>
  <si>
    <t>BLOOMINGDALE SCHOOL DISTRICT 13</t>
  </si>
  <si>
    <t>1902201500200</t>
  </si>
  <si>
    <t>MARQUARDT SCHOOL DISTRICT 15</t>
  </si>
  <si>
    <t>1902201600200</t>
  </si>
  <si>
    <t>QUEEN BEE SCHOOL DISTRICT 16</t>
  </si>
  <si>
    <t>1902202000200</t>
  </si>
  <si>
    <t>KEENEYVILLE SCHOOL DISTRICT 20</t>
  </si>
  <si>
    <t>1902202500200</t>
  </si>
  <si>
    <t>BENJAMIN SCHOOL DISTRICT 25</t>
  </si>
  <si>
    <t>1902203300200</t>
  </si>
  <si>
    <t>WEST CHICAGO SCHOOL DIST 33</t>
  </si>
  <si>
    <t>1902203400200</t>
  </si>
  <si>
    <t>WINFIELD SCHOOL DISTRICT 34</t>
  </si>
  <si>
    <t>1902204100200</t>
  </si>
  <si>
    <t>GLEN ELLYN SCHOOL DISTRICT 41</t>
  </si>
  <si>
    <t>1902204400200</t>
  </si>
  <si>
    <t>LOMBARD SCHOOL DISTRICT 44</t>
  </si>
  <si>
    <t>1902204500200</t>
  </si>
  <si>
    <t>VILLA PARK SCHOOL DIST 45</t>
  </si>
  <si>
    <t>1902204800200</t>
  </si>
  <si>
    <t>SALT CREEK SCHOOL DIST 48</t>
  </si>
  <si>
    <t>1902205300200</t>
  </si>
  <si>
    <t>BUTLER SCHOOL DISTRICT 53</t>
  </si>
  <si>
    <t>1902205800200</t>
  </si>
  <si>
    <t>DOWNERS GROVE GRADE SCH DIST 58</t>
  </si>
  <si>
    <t>1902206000200</t>
  </si>
  <si>
    <t>MAERCKER SCHOOL DISTRICT 60</t>
  </si>
  <si>
    <t>1902206100200</t>
  </si>
  <si>
    <t>DARIEN SCHOOL DIST 61</t>
  </si>
  <si>
    <t>1902206200200</t>
  </si>
  <si>
    <t>GOWER SCHOOL DIST 62</t>
  </si>
  <si>
    <t>1902206300200</t>
  </si>
  <si>
    <t>CASS SCHOOL DIST 63</t>
  </si>
  <si>
    <t>1902206600200</t>
  </si>
  <si>
    <t>CENTER CASS SCHOOL DIST 66</t>
  </si>
  <si>
    <t>1902206800200</t>
  </si>
  <si>
    <t>WOODRIDGE SCHOOL DIST 68</t>
  </si>
  <si>
    <t>1902208601700</t>
  </si>
  <si>
    <t>HINSDALE TWP H S DIST 86</t>
  </si>
  <si>
    <t>1902208701700</t>
  </si>
  <si>
    <t>GLENBARD TWP H S DIST 87</t>
  </si>
  <si>
    <t>1902208801600</t>
  </si>
  <si>
    <t>DU PAGE HIGH SCHOOL DIST 88</t>
  </si>
  <si>
    <t>1902208900400</t>
  </si>
  <si>
    <t>GLEN ELLYN C C SCHOOL DIST 89</t>
  </si>
  <si>
    <t>1902209300400</t>
  </si>
  <si>
    <t>COMMUNITY CONSOLIDATED S D 93</t>
  </si>
  <si>
    <t>1902209401600</t>
  </si>
  <si>
    <t>COMMUNITY HIGH SCH DISTRICT 94</t>
  </si>
  <si>
    <t>1902209901600</t>
  </si>
  <si>
    <t>COMMUNITY HIGH SCHOOL DIST 99</t>
  </si>
  <si>
    <t>1902210001600</t>
  </si>
  <si>
    <t>FENTON COMM H S DIST 100</t>
  </si>
  <si>
    <t>1902210801600</t>
  </si>
  <si>
    <t>LAKE PARK COMM H S DIST 108</t>
  </si>
  <si>
    <t>1902218000400</t>
  </si>
  <si>
    <t>COMMUNITY CONS SCH DIST 180</t>
  </si>
  <si>
    <t>1902218100400</t>
  </si>
  <si>
    <t>HINSDALE C C SCHOOL DIST 181</t>
  </si>
  <si>
    <t>1902220002600</t>
  </si>
  <si>
    <t>COMMUNITY UNIT SCHOOL DIST 200</t>
  </si>
  <si>
    <t>1902220102600</t>
  </si>
  <si>
    <t>WESTMONT C U SCHOOL DIST 201</t>
  </si>
  <si>
    <t>1902220202600</t>
  </si>
  <si>
    <t>LISLE C U SCH DIST 202</t>
  </si>
  <si>
    <t>1902220302600</t>
  </si>
  <si>
    <t>NAPERVILLE C U DIST 203</t>
  </si>
  <si>
    <t>1902220402600</t>
  </si>
  <si>
    <t>INDIAN PRAIRIE C U SCH DIST 204</t>
  </si>
  <si>
    <t>1902220502600</t>
  </si>
  <si>
    <t>ELMHURST SCHOOL DIST 205</t>
  </si>
  <si>
    <t>2000000000092</t>
  </si>
  <si>
    <t>ALT SCH-EDWD/GLTN/HDIN/POP/SLNE/</t>
  </si>
  <si>
    <t>2000000000093</t>
  </si>
  <si>
    <t>SAFE SCH-EDWD/GLTN/HDIN/POP/SLNE/</t>
  </si>
  <si>
    <t>2002400102600</t>
  </si>
  <si>
    <t>EDWARDS COUNTY C U SCH DIST 1</t>
  </si>
  <si>
    <t>2003000702600</t>
  </si>
  <si>
    <t>GALLATIN C U SCHOOL DISTRICT 7</t>
  </si>
  <si>
    <t>2003301002600</t>
  </si>
  <si>
    <t>HAMILTON CO C U SCHOOL DIST 10</t>
  </si>
  <si>
    <t>2003500102600</t>
  </si>
  <si>
    <t>HARDIN CO COMM UNIT DIST 1</t>
  </si>
  <si>
    <t>2007600102600</t>
  </si>
  <si>
    <t>POPE CO COMM UNIT DIST 1</t>
  </si>
  <si>
    <t>2008300102600</t>
  </si>
  <si>
    <t>GALATIA C U SCHOOL DIST 1</t>
  </si>
  <si>
    <t>2008300202600</t>
  </si>
  <si>
    <t>CARRIER MILLS-STONEFORT CUSD 2</t>
  </si>
  <si>
    <t>2008300302600</t>
  </si>
  <si>
    <t>HARRISBURG C U SCHOOL DIST 3</t>
  </si>
  <si>
    <t>2008300402600</t>
  </si>
  <si>
    <t>ELDORADO COMM UNIT DISTRICT 4</t>
  </si>
  <si>
    <t>2009301702400</t>
  </si>
  <si>
    <t>ALLENDALE C C SCHOOL DIST 17</t>
  </si>
  <si>
    <t>2009334802600</t>
  </si>
  <si>
    <t>WABASH C U SCH DIST 348</t>
  </si>
  <si>
    <t>2009600600400</t>
  </si>
  <si>
    <t>NEW HOPE C C SCHOOL DIST 6</t>
  </si>
  <si>
    <t>2009601400400</t>
  </si>
  <si>
    <t>GEFF C C SCHOOL DISTRICT 14</t>
  </si>
  <si>
    <t>2009601700400</t>
  </si>
  <si>
    <t>JASPER COMM CONS SCHOOL DIST 17</t>
  </si>
  <si>
    <t>2009610002600</t>
  </si>
  <si>
    <t>WAYNE CITY C U SCHOOL DIST 100</t>
  </si>
  <si>
    <t>2009611200400</t>
  </si>
  <si>
    <t>FAIRFIELD PUBLIC SCHOOL DIST 112</t>
  </si>
  <si>
    <t>2009620002600</t>
  </si>
  <si>
    <t>NORTH WAYNE C U SCHOOL DIST 200</t>
  </si>
  <si>
    <t>2009622501600</t>
  </si>
  <si>
    <t>FAIRFIELD COMM H S DIST 225</t>
  </si>
  <si>
    <t>2009700102600</t>
  </si>
  <si>
    <t>GRAYVILLE C U SCHOOL DIST 1</t>
  </si>
  <si>
    <t>2009700302600</t>
  </si>
  <si>
    <t>NORRIS CITY-OMAHA-ENFIELD CUSD 3</t>
  </si>
  <si>
    <t>2009700502600</t>
  </si>
  <si>
    <t>CARMI-WHITE COUNTY C U S DIST 5</t>
  </si>
  <si>
    <t>2100000000092</t>
  </si>
  <si>
    <t>ALT SCH-FRANKLIN/WILLIAMSON ROE</t>
  </si>
  <si>
    <t>2100000000093</t>
  </si>
  <si>
    <t>SAFE SCH-FRANKLIN/WILLIAMSON ROE</t>
  </si>
  <si>
    <t>2102804700400</t>
  </si>
  <si>
    <t>BENTON COMM CONS SCH DIST 47</t>
  </si>
  <si>
    <t>2102809100400</t>
  </si>
  <si>
    <t>AKIN COMM CONS SCHOOL DIST 91</t>
  </si>
  <si>
    <t>2102809902600</t>
  </si>
  <si>
    <t>CHRISTOPHER UNIT 99</t>
  </si>
  <si>
    <t>2102810301300</t>
  </si>
  <si>
    <t>BENTON CONS HIGH SCHOOL DIST 103</t>
  </si>
  <si>
    <t>2102811500400</t>
  </si>
  <si>
    <t>EWING NORTHERN C C DISTRICT 115</t>
  </si>
  <si>
    <t>2102816802600</t>
  </si>
  <si>
    <t>FRANKFORT COMM UNIT SCH DIST 168</t>
  </si>
  <si>
    <t>2102817402600</t>
  </si>
  <si>
    <t>THOMPSONVILLE CUSD 174</t>
  </si>
  <si>
    <t>2102818802600</t>
  </si>
  <si>
    <t>ZEIGLER-ROYALTON C U S DIST 188</t>
  </si>
  <si>
    <t>2102819602600</t>
  </si>
  <si>
    <t>SESSER-VALIER COMM UNIT S D 196</t>
  </si>
  <si>
    <t>2104400102600</t>
  </si>
  <si>
    <t>GOREVILLE COMM UNIT DIST 1</t>
  </si>
  <si>
    <t>2104403200300</t>
  </si>
  <si>
    <t>NEW SIMPSON HILL CONS DIST 32</t>
  </si>
  <si>
    <t>2104404300300</t>
  </si>
  <si>
    <t>BUNCOMBE CONS SCHOOL DIST 43</t>
  </si>
  <si>
    <t>2104405500200</t>
  </si>
  <si>
    <t>VIENNA SCHOOL DIST 55</t>
  </si>
  <si>
    <t>2104406400200</t>
  </si>
  <si>
    <t>CYPRESS SCHOOL DIST 64</t>
  </si>
  <si>
    <t>2104413301700</t>
  </si>
  <si>
    <t>VIENNA H S DISTRICT 133</t>
  </si>
  <si>
    <t>2106100102600</t>
  </si>
  <si>
    <t>MASSAC UNIT DISTRICT #1</t>
  </si>
  <si>
    <t>2106103802600</t>
  </si>
  <si>
    <t>JOPPA-MAPLE GROVE UNIT DIST 38</t>
  </si>
  <si>
    <t>2110000102600</t>
  </si>
  <si>
    <t>JOHNSTON CITY C U SCH DIST 1</t>
  </si>
  <si>
    <t>2110000202600</t>
  </si>
  <si>
    <t>MARION COMM UNIT SCH DIST 2</t>
  </si>
  <si>
    <t>2110000302600</t>
  </si>
  <si>
    <t>CRAB ORCHARD C U SCH DIST 3</t>
  </si>
  <si>
    <t>2110000402600</t>
  </si>
  <si>
    <t>HERRIN C U SCH DIST 4</t>
  </si>
  <si>
    <t>2110000502600</t>
  </si>
  <si>
    <t>CARTERVILLE C U SCH DIST 5</t>
  </si>
  <si>
    <t>2400000000092</t>
  </si>
  <si>
    <t>ALT SCH-GRUNDY/KENDALL ROE</t>
  </si>
  <si>
    <t>2400000000093</t>
  </si>
  <si>
    <t>SAFE SCH-GRUNDY/KENDALL ROE</t>
  </si>
  <si>
    <t>2403200102600</t>
  </si>
  <si>
    <t>COAL CITY C U SCHOOL DISTRICT 1</t>
  </si>
  <si>
    <t>2403205400200</t>
  </si>
  <si>
    <t>MORRIS SCHOOL DISTRICT 54</t>
  </si>
  <si>
    <t>2403207301700</t>
  </si>
  <si>
    <t>GARDNER S WILMINGTON THS DIST 73</t>
  </si>
  <si>
    <t>2403207400300</t>
  </si>
  <si>
    <t>SOUTH WILMINGTON CONS SCH DIST 74</t>
  </si>
  <si>
    <t>2403207500200</t>
  </si>
  <si>
    <t>BRACEVILLE SCHOOL DIST 75</t>
  </si>
  <si>
    <t>2403210101600</t>
  </si>
  <si>
    <t>MORRIS COMM HIGH SCH DIST 101</t>
  </si>
  <si>
    <t>2403211101600</t>
  </si>
  <si>
    <t>MINOOKA COMM H S DISTRICT 111</t>
  </si>
  <si>
    <t>2403220100400</t>
  </si>
  <si>
    <t>MINOOKA COMM CONS S DIST 201</t>
  </si>
  <si>
    <t>2404701801600</t>
  </si>
  <si>
    <t>NEWARK COMM H S DIST 18</t>
  </si>
  <si>
    <t>2404706600400</t>
  </si>
  <si>
    <t>NEWARK COMM CONS SCH DIST 66</t>
  </si>
  <si>
    <t>2404708802600</t>
  </si>
  <si>
    <t>PLANO COMM UNIT SCHOOL DIST 88</t>
  </si>
  <si>
    <t>2404709000400</t>
  </si>
  <si>
    <t>LISBON COMM CONS SCH DIST 90</t>
  </si>
  <si>
    <t>2404711502600</t>
  </si>
  <si>
    <t>YORKVILLE COMM UNIT SCH DIST 115</t>
  </si>
  <si>
    <t>2404730802600</t>
  </si>
  <si>
    <t>OSWEGO COMM UNIT SCHOOL DIST 308</t>
  </si>
  <si>
    <t>2600000000092</t>
  </si>
  <si>
    <t>ALT SCH-HANCOCK/MC DONOUGH ROE</t>
  </si>
  <si>
    <t>2600000000093</t>
  </si>
  <si>
    <t>SAFE SCH-HANCOCK/MC DONOUGH ROE</t>
  </si>
  <si>
    <t>2602900102600</t>
  </si>
  <si>
    <t>ASTORIA COMM UNIT SCH DIST 1</t>
  </si>
  <si>
    <t>2602900202600</t>
  </si>
  <si>
    <t>V I T COMM UNIT SCH DISTRICT 2</t>
  </si>
  <si>
    <t>2602900302600</t>
  </si>
  <si>
    <t>COMM UNIT SCH DIST 3 FULTON CTY</t>
  </si>
  <si>
    <t>2602900402600</t>
  </si>
  <si>
    <t>SPOON RIVER VALLEY C U S DIST 4</t>
  </si>
  <si>
    <t>2602906602500</t>
  </si>
  <si>
    <t>CANTON UNION SCHOOL DIST 66</t>
  </si>
  <si>
    <t>2602909702600</t>
  </si>
  <si>
    <t>LEWISTOWN SCHOOL DIST 97</t>
  </si>
  <si>
    <t>2603430701600</t>
  </si>
  <si>
    <t>ILLINI WEST H S DIST 307</t>
  </si>
  <si>
    <t>2603431602600</t>
  </si>
  <si>
    <t>WARSAW COMM UNIT SCH DISTRICT 316</t>
  </si>
  <si>
    <t>2603431700400</t>
  </si>
  <si>
    <t>CARTHAGE ESD 317</t>
  </si>
  <si>
    <t>2603432502600</t>
  </si>
  <si>
    <t>NAUVOO-COLUSA C U S DIST 325</t>
  </si>
  <si>
    <t>2603432700400</t>
  </si>
  <si>
    <t>DALLAS ESD 327</t>
  </si>
  <si>
    <t>2603432802400</t>
  </si>
  <si>
    <t>HAMILTON C C SCHOOL DIST 328</t>
  </si>
  <si>
    <t>2603433702600</t>
  </si>
  <si>
    <t>SOUTHEASTERN C U SCH DIST 337</t>
  </si>
  <si>
    <t>2603434700400</t>
  </si>
  <si>
    <t>LA HARPE CUSD 347</t>
  </si>
  <si>
    <t>2606210302600</t>
  </si>
  <si>
    <t>WEST PRAIRIE</t>
  </si>
  <si>
    <t>2606217002600</t>
  </si>
  <si>
    <t>BUSHNELL PRAIRIE CITY CUS D 170</t>
  </si>
  <si>
    <t>2606218502600</t>
  </si>
  <si>
    <t>MACOMB COMM UNIT SCH DIST 185</t>
  </si>
  <si>
    <t>2608500502600</t>
  </si>
  <si>
    <t>SCHUYLER-INDUSTRY</t>
  </si>
  <si>
    <t>2800000000093</t>
  </si>
  <si>
    <t>SAFE SCH-BUREAU/HENRY/STARK ROE</t>
  </si>
  <si>
    <t>2800601700400</t>
  </si>
  <si>
    <t>OHIO COMM CONS SCHOOL DIST 17</t>
  </si>
  <si>
    <t>2800608400400</t>
  </si>
  <si>
    <t>MALDEN COMM CONS SCH DIST 84</t>
  </si>
  <si>
    <t>2800609400400</t>
  </si>
  <si>
    <t>LADD COMM CONS SCHOOL DIST 94</t>
  </si>
  <si>
    <t>2800609800200</t>
  </si>
  <si>
    <t>DALZELL SCHOOL DISTRICT 98</t>
  </si>
  <si>
    <t>2800609900400</t>
  </si>
  <si>
    <t>SPRING VALLEY C C SCH DIST 99</t>
  </si>
  <si>
    <t>2800610302200</t>
  </si>
  <si>
    <t>DEPUE UNIT SCHOOL DIST 103</t>
  </si>
  <si>
    <t>2800611500200</t>
  </si>
  <si>
    <t>PRINCETON ELEM SCHOOL DIST 115</t>
  </si>
  <si>
    <t>2800630302600</t>
  </si>
  <si>
    <t>LA MOILLE C U SCHOOL DIST 303</t>
  </si>
  <si>
    <t>2800634002600</t>
  </si>
  <si>
    <t>BUREAU VALLEY CUSD 340</t>
  </si>
  <si>
    <t>2800650001500</t>
  </si>
  <si>
    <t>PRINCETON HIGH SCH DIST 500</t>
  </si>
  <si>
    <t>2800650201700</t>
  </si>
  <si>
    <t>HALL HIGH SCH DIST 502</t>
  </si>
  <si>
    <t>2800650501600</t>
  </si>
  <si>
    <t>OHIO COMMUNITY H S DIST 505</t>
  </si>
  <si>
    <t>2803719000200</t>
  </si>
  <si>
    <t>COLONA SCHOOL DISTRICT 190</t>
  </si>
  <si>
    <t>2803722302600</t>
  </si>
  <si>
    <t>ORION COMM UNIT SCHOOL DIST 223</t>
  </si>
  <si>
    <t>2803722402600</t>
  </si>
  <si>
    <t>GALVA COMM UNIT SCH DIST 224</t>
  </si>
  <si>
    <t>2803722502600</t>
  </si>
  <si>
    <t>ALWOOD COMM UNIT SCH DIST 225</t>
  </si>
  <si>
    <t>2803722602600</t>
  </si>
  <si>
    <t>ANNAWAN COMM UNIT SCH DIST 226</t>
  </si>
  <si>
    <t>2803722702600</t>
  </si>
  <si>
    <t>CAMBRIDGE C U SCH DIST 227</t>
  </si>
  <si>
    <t>2803722802600</t>
  </si>
  <si>
    <t>GENESEO COMM UNIT SCH DIST 228</t>
  </si>
  <si>
    <t>2803722902600</t>
  </si>
  <si>
    <t>KEWANEE COMM UNIT SCH DIST 229</t>
  </si>
  <si>
    <t>2803723002600</t>
  </si>
  <si>
    <t>WETHERSFIELD C U SCH DIST 230</t>
  </si>
  <si>
    <t>2808800102600</t>
  </si>
  <si>
    <t>BRADFORD COMM UNIT SCH DIST 1</t>
  </si>
  <si>
    <t>2808810002600</t>
  </si>
  <si>
    <t>STARK COUNTY C U SCH DIST 100</t>
  </si>
  <si>
    <t>3000000000092</t>
  </si>
  <si>
    <t>ALT SCH-JACKSON/PERRY ROE</t>
  </si>
  <si>
    <t>3000000000093</t>
  </si>
  <si>
    <t>SAFE SCH-JACKSON/PERRY ROE</t>
  </si>
  <si>
    <t>3000000000095</t>
  </si>
  <si>
    <t>ALOP-JACKSON/PERRY ROE</t>
  </si>
  <si>
    <t>3000200102200</t>
  </si>
  <si>
    <t>CAIRO UNIT SCHOOL DISTRICT 1</t>
  </si>
  <si>
    <t>3000200502600</t>
  </si>
  <si>
    <t>EGYPTIAN COMM UNIT SCH DIST 5</t>
  </si>
  <si>
    <t>3003908600300</t>
  </si>
  <si>
    <t>DESOTO CONS SCHOOL DISTRICT 86</t>
  </si>
  <si>
    <t>3003909500200</t>
  </si>
  <si>
    <t>CARBONDALE ELEM SCH DIST 95</t>
  </si>
  <si>
    <t>3003913000400</t>
  </si>
  <si>
    <t>GIANT CITY C C SCHOOL DIST 130</t>
  </si>
  <si>
    <t>3003914000400</t>
  </si>
  <si>
    <t>UNITY POINT C C SCHOOL DIST 140</t>
  </si>
  <si>
    <t>3003916501600</t>
  </si>
  <si>
    <t>CARBONDALE COMM H S DISTRICT 165</t>
  </si>
  <si>
    <t>3003917602600</t>
  </si>
  <si>
    <t>TRICO COMM UNIT SCH DISTRICT 176</t>
  </si>
  <si>
    <t>3003918602600</t>
  </si>
  <si>
    <t>MURPHYSBORO C U SCH DIST 186</t>
  </si>
  <si>
    <t>3003919602600</t>
  </si>
  <si>
    <t>ELVERADO C U SCHOOL DIST 196</t>
  </si>
  <si>
    <t>3007300500200</t>
  </si>
  <si>
    <t>TAMAROA SCHOOL DIST 5</t>
  </si>
  <si>
    <t>3007305000200</t>
  </si>
  <si>
    <t>PINCKNEYVILLE SCH DIST 50</t>
  </si>
  <si>
    <t>3007310101600</t>
  </si>
  <si>
    <t>PINCKNEYVILLE COMM H S DIST 101</t>
  </si>
  <si>
    <t>3007320400400</t>
  </si>
  <si>
    <t>COMMUNITY CONS SCH DIST 204</t>
  </si>
  <si>
    <t>3007330002600</t>
  </si>
  <si>
    <t>DU QUOIN C U SCHOOL DISTRICT 300</t>
  </si>
  <si>
    <t>3007710002600</t>
  </si>
  <si>
    <t>CENTURY COMM UNIT SCH DIST 100</t>
  </si>
  <si>
    <t>3007710102600</t>
  </si>
  <si>
    <t>MERIDIAN C U SCH DISTRICT 101</t>
  </si>
  <si>
    <t>3009101600400</t>
  </si>
  <si>
    <t>LICK CREEK C C SCH DISTRICT 16</t>
  </si>
  <si>
    <t>3009101702200</t>
  </si>
  <si>
    <t>COBDEN SCH UNIT DIST 17</t>
  </si>
  <si>
    <t>3009103700400</t>
  </si>
  <si>
    <t>ANNA C C SCH DIST 37</t>
  </si>
  <si>
    <t>3009104300400</t>
  </si>
  <si>
    <t>JONESBORO C C SCHOOL DIST 43</t>
  </si>
  <si>
    <t>3009106602200</t>
  </si>
  <si>
    <t>DONGOLA SCH UNIT DIST 66</t>
  </si>
  <si>
    <t>3009108101600</t>
  </si>
  <si>
    <t>ANNA JONESBORO COMM H S DIST 81</t>
  </si>
  <si>
    <t>3009108402600</t>
  </si>
  <si>
    <t>SHAWNEE C U SCH DIST 84</t>
  </si>
  <si>
    <t>3100000000093</t>
  </si>
  <si>
    <t>SAFE SCH-KANE ROE</t>
  </si>
  <si>
    <t>3100000000095</t>
  </si>
  <si>
    <t>ALOP-KANE ROE</t>
  </si>
  <si>
    <t>3104504602200</t>
  </si>
  <si>
    <t>SCHOOL DISTRICT 46</t>
  </si>
  <si>
    <t>3104510102200</t>
  </si>
  <si>
    <t>BATAVIA UNIT SCHOOL DIST 101</t>
  </si>
  <si>
    <t>3104512902200</t>
  </si>
  <si>
    <t>AURORA WEST UNIT SCHOOL DIST 129</t>
  </si>
  <si>
    <t>3104513102200</t>
  </si>
  <si>
    <t>AURORA EAST UNIT SCHOOL DIST 131</t>
  </si>
  <si>
    <t>3104530002600</t>
  </si>
  <si>
    <t>COMM UNIT SCH DIST 300</t>
  </si>
  <si>
    <t>3104530102600</t>
  </si>
  <si>
    <t>CENTRAL COMM UNIT SCH DIST 301</t>
  </si>
  <si>
    <t>3104530202600</t>
  </si>
  <si>
    <t>KANELAND C U SCHOOL DIST 302</t>
  </si>
  <si>
    <t>3104530302600</t>
  </si>
  <si>
    <t>ST CHARLES C U SCHOOL DIST 303</t>
  </si>
  <si>
    <t>3104530402600</t>
  </si>
  <si>
    <t>GENEVA COMM UNIT SCH DIST 304</t>
  </si>
  <si>
    <t>3200000000092</t>
  </si>
  <si>
    <t>ALT SCH-IROQUOIS/KANKAKEE ROE</t>
  </si>
  <si>
    <t>3200000000093</t>
  </si>
  <si>
    <t>SAFE SCH-IROQUOIS/KANKAKEE ROE</t>
  </si>
  <si>
    <t>3203800302600</t>
  </si>
  <si>
    <t>DONOVAN COMM UNIT SCHOOL DIST 3</t>
  </si>
  <si>
    <t>3203800402600</t>
  </si>
  <si>
    <t>CENTRAL COMM UNIT SCHOOL DIST 4</t>
  </si>
  <si>
    <t>3203800602600</t>
  </si>
  <si>
    <t>CISSNA PARK COMM UNIT SCH DIST 6</t>
  </si>
  <si>
    <t>3203800902600</t>
  </si>
  <si>
    <t>IROQUOIS CO C U SCHOOL DIST 9</t>
  </si>
  <si>
    <t>3203801002600</t>
  </si>
  <si>
    <t>IROQUOIS WEST C U S DIST 10</t>
  </si>
  <si>
    <t>3203812402600</t>
  </si>
  <si>
    <t>MILFORD AREA PUBLIC SCHL DIST 124</t>
  </si>
  <si>
    <t>3203824902600</t>
  </si>
  <si>
    <t>CRESCENT-IROQUOIS</t>
  </si>
  <si>
    <t>3204600102600</t>
  </si>
  <si>
    <t>MOMENCE COMM UNIT SCH DIST 1</t>
  </si>
  <si>
    <t>3204600202600</t>
  </si>
  <si>
    <t>HERSCHER COMM UNIT SCH DIST 2</t>
  </si>
  <si>
    <t>3204600502600</t>
  </si>
  <si>
    <t>MANTENO COMM UNIT SCH DIST 5</t>
  </si>
  <si>
    <t>3204600602600</t>
  </si>
  <si>
    <t>GRANT PARK C U  SCHOOL DIST 6</t>
  </si>
  <si>
    <t>3204605300200</t>
  </si>
  <si>
    <t>BOURBONNAIS SCHOOL DIST 53</t>
  </si>
  <si>
    <t>3204606100200</t>
  </si>
  <si>
    <t>BRADLEY SCHOOL DIST 61</t>
  </si>
  <si>
    <t>3204611102500</t>
  </si>
  <si>
    <t>KANKAKEE SCHOOL DIST 111</t>
  </si>
  <si>
    <t>3204625600400</t>
  </si>
  <si>
    <t>ST ANNE C C SCHOOL DIST 256</t>
  </si>
  <si>
    <t>3204625800400</t>
  </si>
  <si>
    <t>ST GEORGE C C SCHOOL DIST 258</t>
  </si>
  <si>
    <t>3204625900400</t>
  </si>
  <si>
    <t>PEMBROKE C C SCHOOL DISTRICT 259</t>
  </si>
  <si>
    <t>3204630201600</t>
  </si>
  <si>
    <t>ST ANNE COMM H S DIST 302</t>
  </si>
  <si>
    <t>3204630701600</t>
  </si>
  <si>
    <t>BRADLEY BOURBONNAIS C HS D 307</t>
  </si>
  <si>
    <t>3300000000092</t>
  </si>
  <si>
    <t>ALT-HENDERSON/KNOX/MERCER/WARREN</t>
  </si>
  <si>
    <t>3300000000093</t>
  </si>
  <si>
    <t>SAFE SCH-KNOX ROE</t>
  </si>
  <si>
    <t>3303623502600</t>
  </si>
  <si>
    <t>WEST CENTRAL</t>
  </si>
  <si>
    <t>3304820202600</t>
  </si>
  <si>
    <t>KNOXVILLE C U SCHOOL DIST 202</t>
  </si>
  <si>
    <t>3304820502600</t>
  </si>
  <si>
    <t>GALESBURG C U SCHOOL DIST 205</t>
  </si>
  <si>
    <t>3304820802600</t>
  </si>
  <si>
    <t>R O W V A COMM UNIT SCH DIST 208</t>
  </si>
  <si>
    <t>3304821002600</t>
  </si>
  <si>
    <t>WILLIAMSFIELD C U S DIST 210</t>
  </si>
  <si>
    <t>3304827602600</t>
  </si>
  <si>
    <t>ABINGDON - AVON CUSD 276</t>
  </si>
  <si>
    <t>3306640402600</t>
  </si>
  <si>
    <t>MERCER COUNTY SD 404</t>
  </si>
  <si>
    <t>3309423802600</t>
  </si>
  <si>
    <t>MONMOUTH-ROSEVILLE</t>
  </si>
  <si>
    <t>3309430402600</t>
  </si>
  <si>
    <t>UNITED CUSD 304</t>
  </si>
  <si>
    <t>3400000000093</t>
  </si>
  <si>
    <t>SAFE SCH-LAKE ROE</t>
  </si>
  <si>
    <t>3400000000095</t>
  </si>
  <si>
    <t>ALOP SCH-LAKE ROE</t>
  </si>
  <si>
    <t>3404900100200</t>
  </si>
  <si>
    <t>WINTHROP HARBOR SCHOOL DIST 1</t>
  </si>
  <si>
    <t>3404900300400</t>
  </si>
  <si>
    <t>BEACH PARK C C SCHOOL DIST 3</t>
  </si>
  <si>
    <t>3404900600200</t>
  </si>
  <si>
    <t>ZION ELEMENTARY SCHOOL DISTRICT 6</t>
  </si>
  <si>
    <t>3404902400400</t>
  </si>
  <si>
    <t>MILLBURN C C SCHOOL DIST 24</t>
  </si>
  <si>
    <t>3404903300200</t>
  </si>
  <si>
    <t>EMMONS SCHOOL DISTRICT 33</t>
  </si>
  <si>
    <t>3404903400400</t>
  </si>
  <si>
    <t>ANTIOCH C C SCHOOL DISTRICT 34</t>
  </si>
  <si>
    <t>3404903600200</t>
  </si>
  <si>
    <t>GRASS LAKE SCHOOL DIST 36</t>
  </si>
  <si>
    <t>3404903700200</t>
  </si>
  <si>
    <t>GAVIN SCHOOL DIST 37</t>
  </si>
  <si>
    <t>3404903800200</t>
  </si>
  <si>
    <t>BIG HOLLOW SCHOOL DIST 38</t>
  </si>
  <si>
    <t>3404904100400</t>
  </si>
  <si>
    <t>LAKE VILLA C C SCHOOL DIST 41</t>
  </si>
  <si>
    <t>3404904600400</t>
  </si>
  <si>
    <t>GRAYSLAKE C C SCHOOL DISTRICT 46</t>
  </si>
  <si>
    <t>3404905000400</t>
  </si>
  <si>
    <t>WOODLAND C C SCHOOL DIST 50</t>
  </si>
  <si>
    <t>3404905600200</t>
  </si>
  <si>
    <t>GURNEE SCHOOL DIST 56</t>
  </si>
  <si>
    <t>3404906002600</t>
  </si>
  <si>
    <t>WAUKEGAN C U SCHOOL DIST 60</t>
  </si>
  <si>
    <t>3404906500200</t>
  </si>
  <si>
    <t>LAKE BLUFF ELEM SCHOOL DIST 65</t>
  </si>
  <si>
    <t>3404906700500</t>
  </si>
  <si>
    <t>LAKE FOREST SCHOOL DIST 67</t>
  </si>
  <si>
    <t>3404906800200</t>
  </si>
  <si>
    <t>3404907000200</t>
  </si>
  <si>
    <t>LIBERTYVILLE SCHOOL DIST 70</t>
  </si>
  <si>
    <t>3404907200200</t>
  </si>
  <si>
    <t>RONDOUT SCHOOL DIST 72</t>
  </si>
  <si>
    <t>3404907300400</t>
  </si>
  <si>
    <t>HAWTHORN C C SCHOOL DIST 73</t>
  </si>
  <si>
    <t>3404907500200</t>
  </si>
  <si>
    <t>MUNDELEIN ELEM SCHOOL DIST 75</t>
  </si>
  <si>
    <t>3404907600200</t>
  </si>
  <si>
    <t>DIAMOND LAKE SCHOOL DIST 76</t>
  </si>
  <si>
    <t>3404907900200</t>
  </si>
  <si>
    <t>FREMONT SCHOOL DIST 79</t>
  </si>
  <si>
    <t>3404909502600</t>
  </si>
  <si>
    <t>LAKE ZURICH C U SCH DIST 95</t>
  </si>
  <si>
    <t>3404909600400</t>
  </si>
  <si>
    <t>KILDEER COUNTRYSIDE C C S DIST 96</t>
  </si>
  <si>
    <t>3404910200400</t>
  </si>
  <si>
    <t>APTAKISIC-TRIPP C C S DIST 102</t>
  </si>
  <si>
    <t>3404910300200</t>
  </si>
  <si>
    <t>LINCOLNSHIRE-PRAIRIEVIEW S D 103</t>
  </si>
  <si>
    <t>3404910600200</t>
  </si>
  <si>
    <t>BANNOCKBURN SCHOOL DIST 106</t>
  </si>
  <si>
    <t>3404910900200</t>
  </si>
  <si>
    <t>DEERFIELD SCHOOL DIST 109</t>
  </si>
  <si>
    <t>3404911200200</t>
  </si>
  <si>
    <t>NORTH SHORE SD 112</t>
  </si>
  <si>
    <t>3404911301700</t>
  </si>
  <si>
    <t>TOWNSHIP HIGH SCHOOL DIST 113</t>
  </si>
  <si>
    <t>3404911400200</t>
  </si>
  <si>
    <t>FOX LAKE GRADE SCHOOL DIST 114</t>
  </si>
  <si>
    <t>3404911501600</t>
  </si>
  <si>
    <t>LAKE FOREST COMM H S DISTRICT 115</t>
  </si>
  <si>
    <t>3404911602600</t>
  </si>
  <si>
    <t>ROUND LAKE AREA SCHS - DIST 116</t>
  </si>
  <si>
    <t>3404911701600</t>
  </si>
  <si>
    <t>ANTIOCH COMM HIGH SCH DIST 117</t>
  </si>
  <si>
    <t>3404911802600</t>
  </si>
  <si>
    <t>WAUCONDA COMM UNIT S DIST 118</t>
  </si>
  <si>
    <t>3404912001300</t>
  </si>
  <si>
    <t>MUNDELEIN CONS HIGH SCH DIST 120</t>
  </si>
  <si>
    <t>3404912101700</t>
  </si>
  <si>
    <t>WARREN TWP HIGH SCH DIST 121</t>
  </si>
  <si>
    <t>3404912401600</t>
  </si>
  <si>
    <t>GRANT COMM H S DISTRICT 124</t>
  </si>
  <si>
    <t>3404912501300</t>
  </si>
  <si>
    <t>ADLAI E STEVENSON DIST 125</t>
  </si>
  <si>
    <t>3404912601700</t>
  </si>
  <si>
    <t>ZION-BENTON TWP H S DIST 126</t>
  </si>
  <si>
    <t>3404912701600</t>
  </si>
  <si>
    <t>GRAYSLAKE COMM HIGH SCH DIST 127</t>
  </si>
  <si>
    <t>3404912801600</t>
  </si>
  <si>
    <t>LIBERTYVILLE COMM H SCH DIST 128</t>
  </si>
  <si>
    <t>3404918702600</t>
  </si>
  <si>
    <t>NORTH CHICAGO SCHOOL DIST 187</t>
  </si>
  <si>
    <t>3404922002600</t>
  </si>
  <si>
    <t>BARRINGTON C U SCHOOL DIST 220</t>
  </si>
  <si>
    <t>3500000000093</t>
  </si>
  <si>
    <t>SAFE SCH-LA SALLE ROE</t>
  </si>
  <si>
    <t>3505000102600</t>
  </si>
  <si>
    <t>LELAND COMM UNIT SCH DIST 1</t>
  </si>
  <si>
    <t>3505000202600</t>
  </si>
  <si>
    <t>COMMUNITY UNIT SCH DIST 2</t>
  </si>
  <si>
    <t>3505000902600</t>
  </si>
  <si>
    <t>EARLVILLE COMM UNIT SCH DIST 9</t>
  </si>
  <si>
    <t>3505004001700</t>
  </si>
  <si>
    <t>STREATOR TWP H S DIST 40</t>
  </si>
  <si>
    <t>3505004400200</t>
  </si>
  <si>
    <t>STREATOR ELEM SCHOOL DIST 44</t>
  </si>
  <si>
    <t>3505006500400</t>
  </si>
  <si>
    <t>Allen Otter Creek CCSD 65</t>
  </si>
  <si>
    <t>3505007900400</t>
  </si>
  <si>
    <t>TONICA COMM CONS SCH DIST 79</t>
  </si>
  <si>
    <t>3505008200400</t>
  </si>
  <si>
    <t>DEER PARK C C SCHOOL DIST 82</t>
  </si>
  <si>
    <t>3505009500400</t>
  </si>
  <si>
    <t>GRAND RIDGE C C SCHOOL DIST 95</t>
  </si>
  <si>
    <t>3505012001700</t>
  </si>
  <si>
    <t>LA SALLE-PERU TWP H S D 120</t>
  </si>
  <si>
    <t>3505012200200</t>
  </si>
  <si>
    <t>LASALLE ELEM SCHOOL DIST 122</t>
  </si>
  <si>
    <t>3505012400200</t>
  </si>
  <si>
    <t>PERU ELEM SCHOOL DISTRICT 124</t>
  </si>
  <si>
    <t>3505012500200</t>
  </si>
  <si>
    <t>OGLESBY ELEM SCH DIST 125</t>
  </si>
  <si>
    <t>3505014001700</t>
  </si>
  <si>
    <t>OTTAWA TWP H S DIST 140</t>
  </si>
  <si>
    <t>3505014100200</t>
  </si>
  <si>
    <t>OTTAWA ELEM SCHOOL DIST 141</t>
  </si>
  <si>
    <t>3505015000200</t>
  </si>
  <si>
    <t>MARSEILLES ELEM SCHOOL DIST 150</t>
  </si>
  <si>
    <t>3505016001700</t>
  </si>
  <si>
    <t>SENECA TWP H S DIST 160</t>
  </si>
  <si>
    <t>3505017000400</t>
  </si>
  <si>
    <t>SENECA COMM CONS SCH DIST 170</t>
  </si>
  <si>
    <t>3505001750400</t>
  </si>
  <si>
    <t>DIMMICK C C SCHOOL DIST 175</t>
  </si>
  <si>
    <t>3505018500400</t>
  </si>
  <si>
    <t>WALTHAM C C SCHOOL DIST 185</t>
  </si>
  <si>
    <t>3505019500400</t>
  </si>
  <si>
    <t>WALLACE C C SCHOOL DIST 195</t>
  </si>
  <si>
    <t>3505021000400</t>
  </si>
  <si>
    <t>MILLER TWP CC SCH DIST 210</t>
  </si>
  <si>
    <t>3505023000400</t>
  </si>
  <si>
    <t>RUTLAND C C SCHOOL DIST 230</t>
  </si>
  <si>
    <t>3505028001700</t>
  </si>
  <si>
    <t>MENDOTA TWP H S DIST 280</t>
  </si>
  <si>
    <t>3505028900400</t>
  </si>
  <si>
    <t>MENDOTA C C SCHOOL DIST 289</t>
  </si>
  <si>
    <t>3505042502600</t>
  </si>
  <si>
    <t>LOSTANT COMM UNIT SCH DIST 425</t>
  </si>
  <si>
    <t>3505900502600</t>
  </si>
  <si>
    <t>HENRY-SENACHWINE CUSD 5</t>
  </si>
  <si>
    <t>3505900702600</t>
  </si>
  <si>
    <t>MIDLAND COMMUNITY UNIT DIST 7</t>
  </si>
  <si>
    <t>3507853502600</t>
  </si>
  <si>
    <t>PUTNAM CO C U SCHOOL DIST 535</t>
  </si>
  <si>
    <t>3900000000092</t>
  </si>
  <si>
    <t>ALT SCH-MACON/PIATT ROE</t>
  </si>
  <si>
    <t>3900000000093</t>
  </si>
  <si>
    <t>SAFE SCH-MACON/PIATT ROE</t>
  </si>
  <si>
    <t>3905500102600</t>
  </si>
  <si>
    <t>ARGENTA-OREANA COMM UNIT SCH D 1</t>
  </si>
  <si>
    <t>3905500202600</t>
  </si>
  <si>
    <t>MAROA FORSYTH C U SCH DIST 2</t>
  </si>
  <si>
    <t>3905500302600</t>
  </si>
  <si>
    <t>MT ZION COMM UNIT SCH DIST 3</t>
  </si>
  <si>
    <t>3905500902600</t>
  </si>
  <si>
    <t>SANGAMON VALLEY CUSD 9</t>
  </si>
  <si>
    <t>3905501102600</t>
  </si>
  <si>
    <t>WARRENSBURG-LATHAM C U DIST 11</t>
  </si>
  <si>
    <t>3905501502600</t>
  </si>
  <si>
    <t>MERIDIAN COMM UNIT SCH DIST 15</t>
  </si>
  <si>
    <t>3905506102500</t>
  </si>
  <si>
    <t>DECATUR SCHOOL DISTRICT 61</t>
  </si>
  <si>
    <t>3907400502600</t>
  </si>
  <si>
    <t>BEMENT COMM UNIT SCHOOL DIST 5</t>
  </si>
  <si>
    <t>3907402502600</t>
  </si>
  <si>
    <t>MONTICELLO C U SCHOOL DIST 25</t>
  </si>
  <si>
    <t>3907405702600</t>
  </si>
  <si>
    <t>DELAND-WELDON C U SCH DIST 57</t>
  </si>
  <si>
    <t>3907410002600</t>
  </si>
  <si>
    <t>CERRO GORDO C U SCHOOL DIST 100</t>
  </si>
  <si>
    <t>4000000000092</t>
  </si>
  <si>
    <t>ALT SCH-CALHOUN/GREENE/JERSY/MACO</t>
  </si>
  <si>
    <t>4000000000093</t>
  </si>
  <si>
    <t>SAFE SCH-CALHOUN/GREENE/JERSY/MAC</t>
  </si>
  <si>
    <t>4000704002600</t>
  </si>
  <si>
    <t>CALHOUN COMM UNIT SCH DIST 40</t>
  </si>
  <si>
    <t>4000704202600</t>
  </si>
  <si>
    <t>BRUSSELS COMM UNIT SCHOOL DIST 42</t>
  </si>
  <si>
    <t>4003100102600</t>
  </si>
  <si>
    <t>CARROLLTON C U SCHOOL DIST 1</t>
  </si>
  <si>
    <t>4003100302600</t>
  </si>
  <si>
    <t>NORTH GREENE UNIT SCHOOL DIST 3</t>
  </si>
  <si>
    <t>4003101002600</t>
  </si>
  <si>
    <t>GREENFIELD C U SCHOOL DIST 10</t>
  </si>
  <si>
    <t>4004210002600</t>
  </si>
  <si>
    <t>JERSEY C U SCH DIST 100</t>
  </si>
  <si>
    <t>4005600102600</t>
  </si>
  <si>
    <t>CARLINVILLE C U SCHOOL DIST 1</t>
  </si>
  <si>
    <t>4005600202600</t>
  </si>
  <si>
    <t>NORTHWESTERN C U SCH DIST 2</t>
  </si>
  <si>
    <t>4005600502600</t>
  </si>
  <si>
    <t>MOUNT OLIVE C U SCHOOL DIST 5</t>
  </si>
  <si>
    <t>4005600602600</t>
  </si>
  <si>
    <t>STAUNTON COMM UNIT SCH DIST 6</t>
  </si>
  <si>
    <t>4005600702600</t>
  </si>
  <si>
    <t>GILLESPIE COMM UNIT SCH DIST 7</t>
  </si>
  <si>
    <t>4005600802600</t>
  </si>
  <si>
    <t>BUNKER HILL C U SCHOOL DIST 8</t>
  </si>
  <si>
    <t>4005600902600</t>
  </si>
  <si>
    <t>SOUTHWESTERN C U SCH DIST 9</t>
  </si>
  <si>
    <t>4005603402600</t>
  </si>
  <si>
    <t>NORTH MAC CUSD 34</t>
  </si>
  <si>
    <t>4100000000093</t>
  </si>
  <si>
    <t>SAFE SCH-MADISON ROE</t>
  </si>
  <si>
    <t>4105700102600</t>
  </si>
  <si>
    <t>ROXANA COMM UNIT SCHOOL DIST 1</t>
  </si>
  <si>
    <t>4105700202600</t>
  </si>
  <si>
    <t>TRIAD COMM UNIT SCHOOL DIST 2</t>
  </si>
  <si>
    <t>4105700302600</t>
  </si>
  <si>
    <t>VENICE COMM UNIT SCHOOL DIST 3</t>
  </si>
  <si>
    <t>4105700502600</t>
  </si>
  <si>
    <t>HIGHLAND COMM UNIT SCH DIST 5</t>
  </si>
  <si>
    <t>4105700702600</t>
  </si>
  <si>
    <t>EDWARDSVILLE C U SCHOOL DIST 7</t>
  </si>
  <si>
    <t>4105700802600</t>
  </si>
  <si>
    <t>BETHALTO C U SCHOOL DIST 8</t>
  </si>
  <si>
    <t>4105700902600</t>
  </si>
  <si>
    <t>GRANITE CITY C U SCHOOL DIST 9</t>
  </si>
  <si>
    <t>4105701002600</t>
  </si>
  <si>
    <t>COLLINSVILLE C U SCH DIST 10</t>
  </si>
  <si>
    <t>4105701102600</t>
  </si>
  <si>
    <t>ALTON COMM UNIT SCHOOL DIST 11</t>
  </si>
  <si>
    <t>4105701202600</t>
  </si>
  <si>
    <t>MADISON COMM UNIT SCH DIST 12</t>
  </si>
  <si>
    <t>4105701300200</t>
  </si>
  <si>
    <t>EAST ALTON SCHOOL DISTRICT 13</t>
  </si>
  <si>
    <t>4105701401600</t>
  </si>
  <si>
    <t>EAST ALTON-WOOD RIVER C H S D 14</t>
  </si>
  <si>
    <t>4105701500300</t>
  </si>
  <si>
    <t>WOOD RIVER-HARTFORD ELEM S D 15</t>
  </si>
  <si>
    <t>4400000000093</t>
  </si>
  <si>
    <t>SAFE SCH-MC HENRY ROE</t>
  </si>
  <si>
    <t>4406300200300</t>
  </si>
  <si>
    <t>NIPPERSINK SCHOOL DISTRICT 2</t>
  </si>
  <si>
    <t>4406300300300</t>
  </si>
  <si>
    <t>FOX RIVER GROVE CONS S D 3</t>
  </si>
  <si>
    <t>4406301202600</t>
  </si>
  <si>
    <t>JOHNSBURG C U SCHOOL DIST 12</t>
  </si>
  <si>
    <t>4406301500400</t>
  </si>
  <si>
    <t>MCHENRY C C SCHOOL DIST 15</t>
  </si>
  <si>
    <t>4406301800400</t>
  </si>
  <si>
    <t>RILEY C C SCHOOL DIST 18</t>
  </si>
  <si>
    <t>4406301902400</t>
  </si>
  <si>
    <t>ALDEN HEBRON SCHOOL DIST 19</t>
  </si>
  <si>
    <t>4406302600400</t>
  </si>
  <si>
    <t>CARY C C SCHOOL DIST 26</t>
  </si>
  <si>
    <t>4406303600200</t>
  </si>
  <si>
    <t>HARRISON SCHOOL DISTRICT 36</t>
  </si>
  <si>
    <t>4406304600300</t>
  </si>
  <si>
    <t>PRAIRIE GROVE C SCH DIST 46</t>
  </si>
  <si>
    <t>4406304700400</t>
  </si>
  <si>
    <t>CRYSTAL LAKE C C SCH DIST 47</t>
  </si>
  <si>
    <t>4406305002600</t>
  </si>
  <si>
    <t>HARVARD C U SCHOOL DIST 50</t>
  </si>
  <si>
    <t>4406315401600</t>
  </si>
  <si>
    <t>MARENGO COMM HS DIST 154</t>
  </si>
  <si>
    <t>4406315501600</t>
  </si>
  <si>
    <t>COMMUNITY HIGH SCHOOL DIST 155</t>
  </si>
  <si>
    <t>4406315601600</t>
  </si>
  <si>
    <t>MCHENRY COMM H S DIST 156</t>
  </si>
  <si>
    <t>4406315701600</t>
  </si>
  <si>
    <t>RICHMOND-BURTON COMM H SC D 157</t>
  </si>
  <si>
    <t>4406315802200</t>
  </si>
  <si>
    <t>HUNTLEY CONS SCHOOL DIST 158</t>
  </si>
  <si>
    <t>4406316500300</t>
  </si>
  <si>
    <t>MARENGO-UNION ELEM CONS DIST 165</t>
  </si>
  <si>
    <t>4406320002600</t>
  </si>
  <si>
    <t>WOODSTOCK C U SCHOOL DIST 200</t>
  </si>
  <si>
    <t>4500000000092</t>
  </si>
  <si>
    <t>ALT SCH-MONROE/RANDOLPH ROE</t>
  </si>
  <si>
    <t>4500000000093</t>
  </si>
  <si>
    <t>SAFE SCH-MONROE/RANDOLPH ROE</t>
  </si>
  <si>
    <t>4506700302600</t>
  </si>
  <si>
    <t>VALMEYER COMM UNIT SCH DIST 3</t>
  </si>
  <si>
    <t>4506700402600</t>
  </si>
  <si>
    <t>COLUMBIA COMM UNIT SCH DIST 4</t>
  </si>
  <si>
    <t>4506700502600</t>
  </si>
  <si>
    <t>WATERLOO COMM UNIT SCH DIST 5</t>
  </si>
  <si>
    <t>4507900102200</t>
  </si>
  <si>
    <t>COULTERVILLE UNIT SCHOOL DIST 1</t>
  </si>
  <si>
    <t>4507912201900</t>
  </si>
  <si>
    <t>CHESTER N H SCHOOL DIST 122</t>
  </si>
  <si>
    <t>4507913202600</t>
  </si>
  <si>
    <t>RED BUD C U SCHOOL DIST 132</t>
  </si>
  <si>
    <t>4507913400400</t>
  </si>
  <si>
    <t>PRAIRIE DU ROCHER C C S D 134</t>
  </si>
  <si>
    <t>4507913802600</t>
  </si>
  <si>
    <t>STEELEVILLE C U SCH DIST 138</t>
  </si>
  <si>
    <t>4507913902600</t>
  </si>
  <si>
    <t>CHESTER COMM UNIT SCH DIST 139</t>
  </si>
  <si>
    <t>4507914002600</t>
  </si>
  <si>
    <t>SPARTA C U SCHOOL DIST 140</t>
  </si>
  <si>
    <t>4700000000093</t>
  </si>
  <si>
    <t>SAFE SCH-LEE/OGLE ROE</t>
  </si>
  <si>
    <t>4700000000095</t>
  </si>
  <si>
    <t>ALOP-LEE/OGLE ROE</t>
  </si>
  <si>
    <t>4705217002200</t>
  </si>
  <si>
    <t>DIXON UNIT SCHOOL DIST 170</t>
  </si>
  <si>
    <t>4705222000200</t>
  </si>
  <si>
    <t>STEWARD ELEM SCHOOL DIST 220</t>
  </si>
  <si>
    <t>4705227102600</t>
  </si>
  <si>
    <t>PAW PAW CUSD 271</t>
  </si>
  <si>
    <t>4705227202600</t>
  </si>
  <si>
    <t>AMBOY COMM UNIT SCHOOL DIST 272</t>
  </si>
  <si>
    <t>4705227502600</t>
  </si>
  <si>
    <t>ASHTON COMM UNIT SCH DIST 275</t>
  </si>
  <si>
    <t>4707114400300</t>
  </si>
  <si>
    <t>KINGS CONSOLIDATED SCH DIST 144</t>
  </si>
  <si>
    <t>4707116100400</t>
  </si>
  <si>
    <t>CRESTON COMM CONS SCHOOL DIST 161</t>
  </si>
  <si>
    <t>4707121201700</t>
  </si>
  <si>
    <t>ROCHELLE TWP HIGH SCH DIST 212</t>
  </si>
  <si>
    <t>4707122002600</t>
  </si>
  <si>
    <t>OREGON C U SCHOOL DIST-220</t>
  </si>
  <si>
    <t>4707122102600</t>
  </si>
  <si>
    <t>FORRESTVILLE VALLEY C U S D 221</t>
  </si>
  <si>
    <t>4707122202600</t>
  </si>
  <si>
    <t>POLO COMM UNIT SCHOOL DIST 222</t>
  </si>
  <si>
    <t>4707122302600</t>
  </si>
  <si>
    <t>MERIDIAN C U SCH DIST 223</t>
  </si>
  <si>
    <t>4707122602600</t>
  </si>
  <si>
    <t>BYRON COMM UNIT SCHOOL DIST 226</t>
  </si>
  <si>
    <t>4707123100400</t>
  </si>
  <si>
    <t>ROCHELLE COMM CONS DIST 231</t>
  </si>
  <si>
    <t>4707126900400</t>
  </si>
  <si>
    <t>ESWOOD C C DISTRICT 269</t>
  </si>
  <si>
    <t>4709800102600</t>
  </si>
  <si>
    <t>ERIE COMM UNIT SCH DIST 1</t>
  </si>
  <si>
    <t>4709800202600</t>
  </si>
  <si>
    <t>RIVER BEND COMM UNIT DIST 2</t>
  </si>
  <si>
    <t>4709800302600</t>
  </si>
  <si>
    <t>PROPHETSTOWN-LYNDON-TAMPICO CUSD3</t>
  </si>
  <si>
    <t>4709800502600</t>
  </si>
  <si>
    <t>STERLING C U DIST 5</t>
  </si>
  <si>
    <t>4709800602600</t>
  </si>
  <si>
    <t>MORRISON COMM UNIT SCH DIST 6</t>
  </si>
  <si>
    <t>4709801300200</t>
  </si>
  <si>
    <t>ROCK FALLS ELEMENTARY SCH DIST 13</t>
  </si>
  <si>
    <t>4709802000200</t>
  </si>
  <si>
    <t>EAST COLOMA - NELSON CESD 20</t>
  </si>
  <si>
    <t>4709814500400</t>
  </si>
  <si>
    <t>MONTMORENCY C C SCH DIST 145</t>
  </si>
  <si>
    <t>4709830101700</t>
  </si>
  <si>
    <t>ROCK FALLS TWP H S DIST 301</t>
  </si>
  <si>
    <t>4800000000092</t>
  </si>
  <si>
    <t>ALT SCH-PEORIA ROE</t>
  </si>
  <si>
    <t>4800000000093</t>
  </si>
  <si>
    <t>SAFE SCH-PEORIA ROE</t>
  </si>
  <si>
    <t>4807206200200</t>
  </si>
  <si>
    <t>PLEASANT VALLEY SCH DIST 62</t>
  </si>
  <si>
    <t>4807206300200</t>
  </si>
  <si>
    <t>NORWOOD ELEM SCHOOL DIST 63</t>
  </si>
  <si>
    <t>4807206600200</t>
  </si>
  <si>
    <t>BARTONVILLE SCHOOL DIST 66</t>
  </si>
  <si>
    <t>4807206800200</t>
  </si>
  <si>
    <t>4807206900200</t>
  </si>
  <si>
    <t>PLEASANT HILL SCHOOL DIST 69</t>
  </si>
  <si>
    <t>4807207000200</t>
  </si>
  <si>
    <t>MONROE SCHOOL DIST 70</t>
  </si>
  <si>
    <t>4807215002500</t>
  </si>
  <si>
    <t>PEORIA SCHOOL DISTRICT 150</t>
  </si>
  <si>
    <t>4807226502600</t>
  </si>
  <si>
    <t>FARMINGTON CENTRAL C U S D 265</t>
  </si>
  <si>
    <t>4807230902600</t>
  </si>
  <si>
    <t>BRIMFIELD C U SCHOOL DIST 309</t>
  </si>
  <si>
    <t>4807231001600</t>
  </si>
  <si>
    <t>LIMESTONE COMM HIGH SCH DIST 310</t>
  </si>
  <si>
    <t>4807231600400</t>
  </si>
  <si>
    <t>LIMESTONE WALTERS C C S DIST 316</t>
  </si>
  <si>
    <t>4807232102600</t>
  </si>
  <si>
    <t>IL VALLEY CENTRAL UNIT DIST 321</t>
  </si>
  <si>
    <t>4807232202600</t>
  </si>
  <si>
    <t>ELMWOOD C U SCHOOL DISTRICT 322</t>
  </si>
  <si>
    <t>4807232302600</t>
  </si>
  <si>
    <t>DUNLAP C U SCHOOL DIST 323</t>
  </si>
  <si>
    <t>4807232502600</t>
  </si>
  <si>
    <t>PEORIA HGHTS C U SCH DIST 325</t>
  </si>
  <si>
    <t>4807232602600</t>
  </si>
  <si>
    <t>PRINCEVILLE C U SCH DIST 326</t>
  </si>
  <si>
    <t>4807232702600</t>
  </si>
  <si>
    <t>ILLINI BLUFFS CU SCH DIST 327</t>
  </si>
  <si>
    <t>4807232800300</t>
  </si>
  <si>
    <t>HOLLIS CONS SCHOOL DIST 328</t>
  </si>
  <si>
    <t>4900000000093</t>
  </si>
  <si>
    <t>SAFE SCH-ROCK ISLAND ROE</t>
  </si>
  <si>
    <t>4908102900200</t>
  </si>
  <si>
    <t>HAMPTON SCHOOL DISTRICT 29</t>
  </si>
  <si>
    <t>4908103001700</t>
  </si>
  <si>
    <t>UNITED TWP HS DISTRICT 30</t>
  </si>
  <si>
    <t>4908103400200</t>
  </si>
  <si>
    <t>SILVIS SCHOOL DISTRICT 34</t>
  </si>
  <si>
    <t>4908103600200</t>
  </si>
  <si>
    <t>CARBON CLIFF-BARSTOW SCH DIST 36</t>
  </si>
  <si>
    <t>4908103700200</t>
  </si>
  <si>
    <t>EAST MOLINE SCHOOL DISTRICT 37</t>
  </si>
  <si>
    <t>4908104002200</t>
  </si>
  <si>
    <t>MOLINE UNIT SCHOOL DISTRICT 40</t>
  </si>
  <si>
    <t>4908104102500</t>
  </si>
  <si>
    <t>ROCK ISLAND SCHOOL DISTRICT 41</t>
  </si>
  <si>
    <t>4908110002600</t>
  </si>
  <si>
    <t>RIVERDALE C U SCHOOL DIST 100</t>
  </si>
  <si>
    <t>4908120002600</t>
  </si>
  <si>
    <t>SHERRARD COMM UNIT SCH DIST 200</t>
  </si>
  <si>
    <t>4908130002600</t>
  </si>
  <si>
    <t>ROCKRIDGE C U SCHOOL DIST 300</t>
  </si>
  <si>
    <t>5000000000093</t>
  </si>
  <si>
    <t>SAFE SCH-ST CLAIR ROE</t>
  </si>
  <si>
    <t>5008200902600</t>
  </si>
  <si>
    <t>LEBANON COMM UNIT SCH DIST 9</t>
  </si>
  <si>
    <t>5008201902600</t>
  </si>
  <si>
    <t>MASCOUTAH C U DISTRICT 19</t>
  </si>
  <si>
    <t>5008203000300</t>
  </si>
  <si>
    <t>ST LIBORY CONS SCH DIST 30</t>
  </si>
  <si>
    <t>5008204002600</t>
  </si>
  <si>
    <t>MARISSA C U SCH DIST 40</t>
  </si>
  <si>
    <t>5008206002600</t>
  </si>
  <si>
    <t>NEW ATHENS C U SCHOOL DIST 60</t>
  </si>
  <si>
    <t>5008207000400</t>
  </si>
  <si>
    <t>FREEBURG C C SCHOOL DIST 70</t>
  </si>
  <si>
    <t>5008207701600</t>
  </si>
  <si>
    <t>FREEBURG COMM H S DIST 77</t>
  </si>
  <si>
    <t>5008208500200</t>
  </si>
  <si>
    <t>SHILOH VILLAGE SCHOOL DIST 85</t>
  </si>
  <si>
    <t>5008209000400</t>
  </si>
  <si>
    <t>O FALLON C C SCHOOL DIST 90</t>
  </si>
  <si>
    <t>5008210400200</t>
  </si>
  <si>
    <t>CENTRAL SCHOOL DIST 104</t>
  </si>
  <si>
    <t>5008210500200</t>
  </si>
  <si>
    <t>PONTIAC-W HOLLIDAY SCH DIST 105</t>
  </si>
  <si>
    <t>5008211000400</t>
  </si>
  <si>
    <t>GRANT COMM CONS SCH DIST 110</t>
  </si>
  <si>
    <t>5008211300200</t>
  </si>
  <si>
    <t>WOLF BRANCH SCH DIST 113</t>
  </si>
  <si>
    <t>5008211500200</t>
  </si>
  <si>
    <t>WHITESIDE SCHOOL DIST 115</t>
  </si>
  <si>
    <t>5008211600200</t>
  </si>
  <si>
    <t>HIGH MOUNT SCHOOL DIST 116</t>
  </si>
  <si>
    <t>5008211800200</t>
  </si>
  <si>
    <t>BELLEVILLE SCHOOL DIST 118</t>
  </si>
  <si>
    <t>5008211900200</t>
  </si>
  <si>
    <t>BELLE VALLEY SCHOOL DIST 119</t>
  </si>
  <si>
    <t>5008213000400</t>
  </si>
  <si>
    <t>SMITHTON C C SCHOOL DIST 130</t>
  </si>
  <si>
    <t>5008216000400</t>
  </si>
  <si>
    <t>MILLSTADT C C  SCH DIST 160</t>
  </si>
  <si>
    <t>5008217500200</t>
  </si>
  <si>
    <t>HARMONY EMGE SCHOOL DIST 175</t>
  </si>
  <si>
    <t>5008218100200</t>
  </si>
  <si>
    <t>SIGNAL HILL SCH DIST 181</t>
  </si>
  <si>
    <t>5008218702600</t>
  </si>
  <si>
    <t>CAHOKIA COMM UNIT SCH DIST 187</t>
  </si>
  <si>
    <t>5008218802200</t>
  </si>
  <si>
    <t>BROOKLYN UNIT DISTRICT 188</t>
  </si>
  <si>
    <t>5008218902200</t>
  </si>
  <si>
    <t>EAST ST LOUIS SCHOOL DIST 189</t>
  </si>
  <si>
    <t>5008219602600</t>
  </si>
  <si>
    <t>DUPO COMM UNIT SCH DISTRICT 196</t>
  </si>
  <si>
    <t>5008220101700</t>
  </si>
  <si>
    <t>BELLEVILLE TWP HS DIST 201</t>
  </si>
  <si>
    <t>5008220301700</t>
  </si>
  <si>
    <t>O FALLON TWP HIGH SCH DIST 203</t>
  </si>
  <si>
    <t>5100000000092</t>
  </si>
  <si>
    <t>ALT SCH-SANGAMON ROE</t>
  </si>
  <si>
    <t>5100000000093</t>
  </si>
  <si>
    <t>SAFE SCH-SANGAMON ROE</t>
  </si>
  <si>
    <t>5100000000095</t>
  </si>
  <si>
    <t>ALOP - SANGAMON ROE</t>
  </si>
  <si>
    <t>5106520002600</t>
  </si>
  <si>
    <t>GREENVIEW C U SCH DIST 200</t>
  </si>
  <si>
    <t>5106520202600</t>
  </si>
  <si>
    <t>PORTA COMM UNIT SCHOOL DIST 202</t>
  </si>
  <si>
    <t>5106521302600</t>
  </si>
  <si>
    <t>ATHENS COMM UNIT SCH DIST 213</t>
  </si>
  <si>
    <t>5108400102600</t>
  </si>
  <si>
    <t>TRI CITY COMM UNIT SCH DIST 1</t>
  </si>
  <si>
    <t>5108400502600</t>
  </si>
  <si>
    <t>BALL CHATHAM C U SCHOOL DIST 5</t>
  </si>
  <si>
    <t>5108400802600</t>
  </si>
  <si>
    <t>PLEASANT PLAINS C U SCHOOL DIST 8</t>
  </si>
  <si>
    <t>5108401002600</t>
  </si>
  <si>
    <t>AUBURN COMM UNIT SCHOOL DIST 10</t>
  </si>
  <si>
    <t>5108401102600</t>
  </si>
  <si>
    <t>PAWNEE COMM UNIT SCHOOL DIST 11</t>
  </si>
  <si>
    <t>5108401402600</t>
  </si>
  <si>
    <t>RIVERTON C U SCHOOL DIST 14</t>
  </si>
  <si>
    <t>5108401502600</t>
  </si>
  <si>
    <t>WILLIAMSVILLE C U SCHOOL DIST 15</t>
  </si>
  <si>
    <t>5108401602600</t>
  </si>
  <si>
    <t>COMMUNITY UNIT SCHOOL DIST 16</t>
  </si>
  <si>
    <t>5108418602500</t>
  </si>
  <si>
    <t>SPRINGFIELD SCHOOL DISTRICT 186</t>
  </si>
  <si>
    <t>5300000000092</t>
  </si>
  <si>
    <t>ALT SCH-TAZEWELL ROE</t>
  </si>
  <si>
    <t>5300000000093</t>
  </si>
  <si>
    <t>SAFE SCH-TAZEWELL ROE</t>
  </si>
  <si>
    <t>5306012602600</t>
  </si>
  <si>
    <t>HAVANA COMM UNIT SCHOOL DIST 126</t>
  </si>
  <si>
    <t>5306018902600</t>
  </si>
  <si>
    <t>ILLINI CENTRAL C U SCH DIST 189</t>
  </si>
  <si>
    <t>5306019102600</t>
  </si>
  <si>
    <t>MIDWEST CENTRAL CUSD 191</t>
  </si>
  <si>
    <t>5309005000200</t>
  </si>
  <si>
    <t>DISTRICT 50 SCHOOLS</t>
  </si>
  <si>
    <t>5309005100200</t>
  </si>
  <si>
    <t>CENTRAL SCHOOL DISTRICT 51</t>
  </si>
  <si>
    <t>5309005200200</t>
  </si>
  <si>
    <t>WASHINGTON SCHOOL DIST 52</t>
  </si>
  <si>
    <t>5309007600200</t>
  </si>
  <si>
    <t>CREVE COEUR SCHOOL DISTRICT 76</t>
  </si>
  <si>
    <t>5309008500200</t>
  </si>
  <si>
    <t>ROBEIN SCHOOL DISTRICT 85</t>
  </si>
  <si>
    <t>5309008600200</t>
  </si>
  <si>
    <t>EAST PEORIA SCHOOL DISTRICT 86</t>
  </si>
  <si>
    <t>5309009800200</t>
  </si>
  <si>
    <t>RANKIN COMMUNITY SCHOOL DIST 98</t>
  </si>
  <si>
    <t>5309010200200</t>
  </si>
  <si>
    <t>N PEKIN &amp; MARQUETTE HGHT S D 102</t>
  </si>
  <si>
    <t>5309010800200</t>
  </si>
  <si>
    <t>PEKIN PUBLIC SCHOOL DIST 108</t>
  </si>
  <si>
    <t>5309013700200</t>
  </si>
  <si>
    <t>SOUTH PEKIN SCHOOL DIST 137</t>
  </si>
  <si>
    <t>5309030301600</t>
  </si>
  <si>
    <t>PEKIN COMM H S DIST 303</t>
  </si>
  <si>
    <t>5309030801600</t>
  </si>
  <si>
    <t>WASHINGTON COMM H S DIST 308</t>
  </si>
  <si>
    <t>5309030901600</t>
  </si>
  <si>
    <t>EAST PEORIA COMM H S DIST 309</t>
  </si>
  <si>
    <t>5309060600400</t>
  </si>
  <si>
    <t>SPRING LAKE C C SCH DIST 606</t>
  </si>
  <si>
    <t>5309070102600</t>
  </si>
  <si>
    <t>DEER CREEK-MACKINAW CUSD 701</t>
  </si>
  <si>
    <t>5309070202600</t>
  </si>
  <si>
    <t>TREMONT COMM UNIT DIST 702</t>
  </si>
  <si>
    <t>5309070302600</t>
  </si>
  <si>
    <t>DELAVAN COMM UNIT DIST 703</t>
  </si>
  <si>
    <t>5309070902600</t>
  </si>
  <si>
    <t>MORTON C U SCHOOL DISTRICT 709</t>
  </si>
  <si>
    <t>5310200100400</t>
  </si>
  <si>
    <t>METAMORA C C SCH DIST 1</t>
  </si>
  <si>
    <t>5310200200400</t>
  </si>
  <si>
    <t>RIVERVIEW C C SCHOOL DISTRICT 2</t>
  </si>
  <si>
    <t>5310200602600</t>
  </si>
  <si>
    <t>FIELDCREST CUSD #6</t>
  </si>
  <si>
    <t>5310201102600</t>
  </si>
  <si>
    <t>EL PASO-GRIDLEY CUSD 11</t>
  </si>
  <si>
    <t>5310202102600</t>
  </si>
  <si>
    <t>LOWPOINT-WASHBURN C U S DIST 21</t>
  </si>
  <si>
    <t>5310206002600</t>
  </si>
  <si>
    <t>ROANOKE BENSON C U S DIST 60</t>
  </si>
  <si>
    <t>5310206900200</t>
  </si>
  <si>
    <t>GERMANTOWN HILLS SCHOOL DIST 69</t>
  </si>
  <si>
    <t>5310212201700</t>
  </si>
  <si>
    <t>METAMORA TWP H S DIST 122</t>
  </si>
  <si>
    <t>5310214002600</t>
  </si>
  <si>
    <t>EUREKA C U DIST 140</t>
  </si>
  <si>
    <t>5400000000093</t>
  </si>
  <si>
    <t>SAFE SCH-VERMILION ROE</t>
  </si>
  <si>
    <t>5409200102600</t>
  </si>
  <si>
    <t>BISMARCK HENNING C U SCHOOL DIST</t>
  </si>
  <si>
    <t>5409200202600</t>
  </si>
  <si>
    <t>WESTVILLE C U SCHOOL DIST 2</t>
  </si>
  <si>
    <t>5409200402600</t>
  </si>
  <si>
    <t>GEORGETOWN-RIDGE FARM C U D 4</t>
  </si>
  <si>
    <t>5409200702600</t>
  </si>
  <si>
    <t>ROSSVILLE-ALVIN CU SCH DIST 7</t>
  </si>
  <si>
    <t>5409201002600</t>
  </si>
  <si>
    <t>POTOMAC C U SCH DIST 10</t>
  </si>
  <si>
    <t>5409201102600</t>
  </si>
  <si>
    <t>HOOPESTON AREA C U SCH DIST 11</t>
  </si>
  <si>
    <t>5409206100300</t>
  </si>
  <si>
    <t>ARMSTRONG-ELLIS CONS SCH DIST 61</t>
  </si>
  <si>
    <t>5409207602600</t>
  </si>
  <si>
    <t>OAKWOOD COMM UNIT DIST #76</t>
  </si>
  <si>
    <t>5409211802400</t>
  </si>
  <si>
    <t>DANVILLE C C SCHOOL DIST 118</t>
  </si>
  <si>
    <t>5409222501700</t>
  </si>
  <si>
    <t>ARMSTRONG TWP HS DIST 225</t>
  </si>
  <si>
    <t>5409251202600</t>
  </si>
  <si>
    <t>SALT FORK CUD 512</t>
  </si>
  <si>
    <t>5600000000092</t>
  </si>
  <si>
    <t>ALT SCH-WILL ROE</t>
  </si>
  <si>
    <t>5600000000093</t>
  </si>
  <si>
    <t>SAFE SCH-WILL ROE</t>
  </si>
  <si>
    <t>5600000000095</t>
  </si>
  <si>
    <t>ALOP-WILL ROE</t>
  </si>
  <si>
    <t>5609901700200</t>
  </si>
  <si>
    <t>CHANNAHON SCHOOL DISTRICT 17</t>
  </si>
  <si>
    <t>5609908100200</t>
  </si>
  <si>
    <t>UNION SCHOOL DIST 81</t>
  </si>
  <si>
    <t>5609908400200</t>
  </si>
  <si>
    <t>ROCKDALE SCHOOL DISTRICT 84</t>
  </si>
  <si>
    <t>5609908600500</t>
  </si>
  <si>
    <t>JOLIET SCHOOL DIST 86</t>
  </si>
  <si>
    <t>5609908800200</t>
  </si>
  <si>
    <t>CHANEY-MONGE SCH DISTRICT 88</t>
  </si>
  <si>
    <t>5609908900200</t>
  </si>
  <si>
    <t>FAIRMONT SCHOOL DISTRICT 89</t>
  </si>
  <si>
    <t>5609909000200</t>
  </si>
  <si>
    <t>TAFT SCHOOL DISTRICT 90</t>
  </si>
  <si>
    <t>5609909100200</t>
  </si>
  <si>
    <t>LOCKPORT SCHOOL DIST 91</t>
  </si>
  <si>
    <t>5609909200200</t>
  </si>
  <si>
    <t>WILL COUNTY SCHOOL DISTRICT 92</t>
  </si>
  <si>
    <t>5609911400200</t>
  </si>
  <si>
    <t>MANHATTAN SCHOOL DIST 114</t>
  </si>
  <si>
    <t>5609912200200</t>
  </si>
  <si>
    <t>NEW LENOX SCHOOL DIST 122</t>
  </si>
  <si>
    <t>5609915900200</t>
  </si>
  <si>
    <t>MOKENA SCHOOL DIST 159</t>
  </si>
  <si>
    <t>5609916100200</t>
  </si>
  <si>
    <t>SUMMIT HILL SCHOOL DIST 161</t>
  </si>
  <si>
    <t>5609920202200</t>
  </si>
  <si>
    <t>PLAINFIELD SCHOOL DIST 202</t>
  </si>
  <si>
    <t>5609920300400</t>
  </si>
  <si>
    <t>ELWOOD C C SCH DIST 203</t>
  </si>
  <si>
    <t>5609920401700</t>
  </si>
  <si>
    <t>JOLIET TWP HS DIST 204</t>
  </si>
  <si>
    <t>5609920501700</t>
  </si>
  <si>
    <t>LOCKPORT TWP HS DIST 205</t>
  </si>
  <si>
    <t>5609921001600</t>
  </si>
  <si>
    <t>LINCOLN WAY COMM H S DIST 210</t>
  </si>
  <si>
    <t>6510890108000</t>
  </si>
  <si>
    <t>ILLINOIS STATE UNIVERSITY LAB SCH</t>
  </si>
  <si>
    <t>6510890208000</t>
  </si>
  <si>
    <t>UNIVERSITY OF ILLINOIS LAB SCHOOL</t>
  </si>
  <si>
    <t>07016113A0200</t>
  </si>
  <si>
    <t>LEMONT-BROMBEREK CSD 113A</t>
  </si>
  <si>
    <t>11012002C2600</t>
  </si>
  <si>
    <t>MARSHALL C U SCHOOL DIST 2C</t>
  </si>
  <si>
    <t>11012003C2600</t>
  </si>
  <si>
    <t>MARTINSVILLE C U SCH DIST 3C</t>
  </si>
  <si>
    <t>11012004C2600</t>
  </si>
  <si>
    <t>CASEY-WESTFIELD C U SCH DIST 4C</t>
  </si>
  <si>
    <t>11087003A2600</t>
  </si>
  <si>
    <t>COWDEN-HERRICK CUD 3A</t>
  </si>
  <si>
    <t>11087005A2600</t>
  </si>
  <si>
    <t>STEWARDSON-STRASBURG CU DIST 5A</t>
  </si>
  <si>
    <t>17053006J2600</t>
  </si>
  <si>
    <t>TRI POINT C U SCH DIST 6-J</t>
  </si>
  <si>
    <t>24032002C0200</t>
  </si>
  <si>
    <t>MAZON-VERONA-KINSMAN ESD 2C</t>
  </si>
  <si>
    <t>24032024C0400</t>
  </si>
  <si>
    <t>NETTLE CREEK C C SCH DIST 24C</t>
  </si>
  <si>
    <t>24032060C0400</t>
  </si>
  <si>
    <t>SARATOGA COMM CONS S DIST 60C</t>
  </si>
  <si>
    <t>24032072C0400</t>
  </si>
  <si>
    <t>GARDNER COMM CONS SCH DIST 72C</t>
  </si>
  <si>
    <t>51084003A2600</t>
  </si>
  <si>
    <t>ROCHESTER COMM UNIT SCH DIST 3A</t>
  </si>
  <si>
    <t>56099030C0400</t>
  </si>
  <si>
    <t>TROY COMM CONS SCH DIST 30C</t>
  </si>
  <si>
    <t>56099033C0400</t>
  </si>
  <si>
    <t>HOMER COMM CONS SCH DIST 33C</t>
  </si>
  <si>
    <t>56099070C0400</t>
  </si>
  <si>
    <t>LARAWAY C C SCHOOL DIST 70C</t>
  </si>
  <si>
    <t>56099088A0200</t>
  </si>
  <si>
    <t>RICHLAND SCHOOL DIST 88A</t>
  </si>
  <si>
    <t>56099157C0400</t>
  </si>
  <si>
    <t>FRANKFORT C C SCH DIST 157C</t>
  </si>
  <si>
    <t>56099200U2600</t>
  </si>
  <si>
    <t>BEECHER C U SCH DIST 200U</t>
  </si>
  <si>
    <t>56099201U2600</t>
  </si>
  <si>
    <t>CRETE MONEE C U SCHOOL DIST 201U</t>
  </si>
  <si>
    <t>56099207U2600</t>
  </si>
  <si>
    <t>PEOTONE C U SCH DIST 207U</t>
  </si>
  <si>
    <t>56099209U2600</t>
  </si>
  <si>
    <t>WILMINGTON C U SCH DIST 209U</t>
  </si>
  <si>
    <t>56099255U2600</t>
  </si>
  <si>
    <t>REED CUSTER C U SCH DIST 255U</t>
  </si>
  <si>
    <t>56099365U2600</t>
  </si>
  <si>
    <t>VALLEY VIEW CUSD #365U</t>
  </si>
  <si>
    <t>ASE</t>
  </si>
  <si>
    <t>Final Adequacy Target
(Adjusted for Regionalization Factor)</t>
  </si>
  <si>
    <t>Adequacy Target</t>
  </si>
  <si>
    <t>Gross Base Funding Minimum</t>
  </si>
  <si>
    <t>Regionalization Factor
(CWI)</t>
  </si>
  <si>
    <t>Total Cost</t>
  </si>
  <si>
    <t>Total Cost NOT Subject to CWI</t>
  </si>
  <si>
    <t>Total Adjusted Per Student Investments</t>
  </si>
  <si>
    <t>Total Additional Investments</t>
  </si>
  <si>
    <t>P1.Q2</t>
  </si>
  <si>
    <t>Increase number and/or quality of professional development opportunities</t>
  </si>
  <si>
    <t>Maintain or expand early childhood programming</t>
  </si>
  <si>
    <t>Maintain or decrease class sizes</t>
  </si>
  <si>
    <t>Improve programs, curriculum, and/or learning tools</t>
  </si>
  <si>
    <t>Family and community engagement data</t>
  </si>
  <si>
    <t>Site-based expenditure data</t>
  </si>
  <si>
    <t>Principals</t>
  </si>
  <si>
    <t>Optional District Narratives</t>
  </si>
  <si>
    <t>Enter optional context for core investment decisions.</t>
  </si>
  <si>
    <t>Enter optional context for additional investment decisions.</t>
  </si>
  <si>
    <t>Part III: Support for Special Student Groups</t>
  </si>
  <si>
    <t>Other</t>
  </si>
  <si>
    <r>
      <t>If "Other" was selected in question 2, please describe. (</t>
    </r>
    <r>
      <rPr>
        <i/>
        <sz val="11"/>
        <color theme="1"/>
        <rFont val="Calibri"/>
        <family val="2"/>
        <scheme val="minor"/>
      </rPr>
      <t>No more than 1000 characters, including spaces.</t>
    </r>
    <r>
      <rPr>
        <sz val="11"/>
        <color theme="1"/>
        <rFont val="Calibri"/>
        <family val="2"/>
        <scheme val="minor"/>
      </rPr>
      <t>)</t>
    </r>
  </si>
  <si>
    <t>Plan Assurances</t>
  </si>
  <si>
    <t>Name of Chair</t>
  </si>
  <si>
    <t>Assurances</t>
  </si>
  <si>
    <t>Yes</t>
  </si>
  <si>
    <t>No</t>
  </si>
  <si>
    <t>Focus increased time and attention on special student groups</t>
  </si>
  <si>
    <t>Increase the number of high-quality educators dedicated to special student groups</t>
  </si>
  <si>
    <t>Maintain or expand pupil support services</t>
  </si>
  <si>
    <t>Maintain or expand college and career readiness options (e.g., CTE programming, AP/IB programming, dual credit/dual enrollment programming)</t>
  </si>
  <si>
    <t>Increase number and/or quality of community, parent, and family engagement opportunities</t>
  </si>
  <si>
    <t>Maintain or increase equitable resource allocation for students so that more dollars benefit students in greater need</t>
  </si>
  <si>
    <t>Annual Financial Report data</t>
  </si>
  <si>
    <t>Financial projections</t>
  </si>
  <si>
    <t>EBF student allocations and/or cost factors</t>
  </si>
  <si>
    <t>Health and/or technology access data (e.g., CDC School Health Index, ventilation data, etc.)</t>
  </si>
  <si>
    <t>Other local data sources</t>
  </si>
  <si>
    <t>N/A</t>
  </si>
  <si>
    <t>Other Investments</t>
  </si>
  <si>
    <t>Top Strategy 1</t>
  </si>
  <si>
    <t>Top Strategy 2</t>
  </si>
  <si>
    <t>Top Strategy 3</t>
  </si>
  <si>
    <t>3). "I hereby affirm that the school district's BPAC will review this EBF Spending Plan by or before October 31, 2023."</t>
  </si>
  <si>
    <t>0500000000095</t>
  </si>
  <si>
    <t>Region 05 North Cook ISC 1 ALOP</t>
  </si>
  <si>
    <t>0700000000092</t>
  </si>
  <si>
    <t>Region 07 South Cook ISC 4 TAOEP</t>
  </si>
  <si>
    <t>0900000000092</t>
  </si>
  <si>
    <t>Champaign/Ford ROE TAOEP</t>
  </si>
  <si>
    <t>3500000000092</t>
  </si>
  <si>
    <t>La Salle/Marshall/Putnam ROE TAOEP</t>
  </si>
  <si>
    <t>5400000000092</t>
  </si>
  <si>
    <t>Vermilion ROE TAOEP</t>
  </si>
  <si>
    <t>Final Adequacy Level</t>
  </si>
  <si>
    <t xml:space="preserve"> Calculated New FY 23 Funding
(Tier Funding)</t>
  </si>
  <si>
    <t>Total Gross FY 23 State Contribution</t>
  </si>
  <si>
    <t>Column Totals Full Calc</t>
  </si>
  <si>
    <t>Total Salary Portion of Central Office and O&amp;M Subject to CWI
Cost Subject to CWI</t>
  </si>
  <si>
    <t xml:space="preserve">Total Allocation of Low-Income Funds from State Contribution
</t>
  </si>
  <si>
    <t xml:space="preserve">Total Allocation of EL Funds from State Contribution
</t>
  </si>
  <si>
    <t xml:space="preserve">Total Allocation of Sp Ed Funds from FY 23 State Contribution
</t>
  </si>
  <si>
    <t>Final Adjusted Adequacy Target</t>
  </si>
  <si>
    <t>EL</t>
  </si>
  <si>
    <t>SPED</t>
  </si>
  <si>
    <t>Low Income</t>
  </si>
  <si>
    <t xml:space="preserve">Totals from Student Population File </t>
  </si>
  <si>
    <t>FY23 Base Funding Minimum</t>
  </si>
  <si>
    <t>School Board Members</t>
  </si>
  <si>
    <t>Bilingual Program Director(s)</t>
  </si>
  <si>
    <t>Special Ed. Program Director(s)</t>
  </si>
  <si>
    <t>Other Program Leaders</t>
  </si>
  <si>
    <t>School Improvement Teams</t>
  </si>
  <si>
    <t>Teacher or Support Staff Unions</t>
  </si>
  <si>
    <t>Other Parent Group(s)</t>
  </si>
  <si>
    <t>Community Focus Group(s)</t>
  </si>
  <si>
    <t>Other School Staff</t>
  </si>
  <si>
    <t>Bilingual Parent Advisory Committee</t>
  </si>
  <si>
    <t>Low-Income Intervention Teacher</t>
  </si>
  <si>
    <t>Low-Income Pupil Support Staff</t>
  </si>
  <si>
    <t>Low-Income Extended Day Teacher</t>
  </si>
  <si>
    <t>Low-Income Summer School Teacher</t>
  </si>
  <si>
    <t>English Learner Intervention Teacher</t>
  </si>
  <si>
    <t>English Learner Pupil Support Staff</t>
  </si>
  <si>
    <t>English Learner Extended Day Teacher</t>
  </si>
  <si>
    <t>English Learner Summer School Teacher</t>
  </si>
  <si>
    <t>English Learner Core Teacher</t>
  </si>
  <si>
    <t>Special Education Teacher</t>
  </si>
  <si>
    <t>Special Education Instructional Assistant</t>
  </si>
  <si>
    <t>Special Education Psychologist</t>
  </si>
  <si>
    <t>Question</t>
  </si>
  <si>
    <t>Status</t>
  </si>
  <si>
    <t>Part 1, Q1</t>
  </si>
  <si>
    <t>Part 2, Q2</t>
  </si>
  <si>
    <t>Part 1, Q2</t>
  </si>
  <si>
    <t>Part 2, Q1</t>
  </si>
  <si>
    <t>Part 2, Q3</t>
  </si>
  <si>
    <t>Part 1, Q2 (Narrative)</t>
  </si>
  <si>
    <t>Part 2, Q4</t>
  </si>
  <si>
    <t>Part 2, Q4 (Narrative)</t>
  </si>
  <si>
    <t>Part 3, Q2</t>
  </si>
  <si>
    <t>Part 3, Q2 (Narrative)</t>
  </si>
  <si>
    <t>Part 3, Q3</t>
  </si>
  <si>
    <t>Assurances 1</t>
  </si>
  <si>
    <t>Assurances 2</t>
  </si>
  <si>
    <t>Assurances 3</t>
  </si>
  <si>
    <t>Assurances 4  (Meeting Date)</t>
  </si>
  <si>
    <t>Data Source 1</t>
  </si>
  <si>
    <t>Data Source 2</t>
  </si>
  <si>
    <t>Data Source 3</t>
  </si>
  <si>
    <t>Spending Plan Responses for Reporting</t>
  </si>
  <si>
    <t>FieldName</t>
  </si>
  <si>
    <t>FieldValue</t>
  </si>
  <si>
    <t>BPAC Meeting (MM/DD/YYYY)</t>
  </si>
  <si>
    <t>Item Tag</t>
  </si>
  <si>
    <t>Evidence-Based Funding: Fiscal Year 2024 Spending Plan</t>
  </si>
  <si>
    <t>Character length of response must be &gt;10 and &lt;=2000, including spaces.</t>
  </si>
  <si>
    <r>
      <t xml:space="preserve">A </t>
    </r>
    <r>
      <rPr>
        <u/>
        <sz val="11"/>
        <color theme="1"/>
        <rFont val="Calibri"/>
        <family val="2"/>
        <scheme val="minor"/>
      </rPr>
      <t>different</t>
    </r>
    <r>
      <rPr>
        <i/>
        <sz val="11"/>
        <color theme="1"/>
        <rFont val="Calibri"/>
        <family val="2"/>
        <scheme val="minor"/>
      </rPr>
      <t xml:space="preserve"> </t>
    </r>
    <r>
      <rPr>
        <sz val="11"/>
        <color theme="1"/>
        <rFont val="Calibri"/>
        <family val="2"/>
        <scheme val="minor"/>
      </rPr>
      <t xml:space="preserve">response must be selected in G11, I11, and L11; cells cannot be blank. </t>
    </r>
  </si>
  <si>
    <t xml:space="preserve">Response required only if "Other" selected in G11, I11, or L11; character length of response must be &gt;10 and &lt;=1000, including spaces. </t>
  </si>
  <si>
    <t xml:space="preserve">At least one response must be selected. </t>
  </si>
  <si>
    <t>Part 3, Q3 (Narrative)</t>
  </si>
  <si>
    <t>Part 3, Q4</t>
  </si>
  <si>
    <t>Part 3, Q4 (Narrative</t>
  </si>
  <si>
    <t>Response required only if "Other Investments" was selected in the previous question; character length of response must be &gt;10 and &lt;=500, including spaces.</t>
  </si>
  <si>
    <t>Spending Plan Completion Tracker</t>
  </si>
  <si>
    <r>
      <t xml:space="preserve">Use the information below to confirm completion of all required questions. Note that the "status" column adjusts to responses, so the tracker is most helpful to consult </t>
    </r>
    <r>
      <rPr>
        <b/>
        <u/>
        <sz val="11"/>
        <color theme="1"/>
        <rFont val="Calibri"/>
        <family val="2"/>
        <scheme val="minor"/>
      </rPr>
      <t>after</t>
    </r>
    <r>
      <rPr>
        <b/>
        <sz val="11"/>
        <color theme="1"/>
        <rFont val="Calibri"/>
        <family val="2"/>
        <scheme val="minor"/>
      </rPr>
      <t xml:space="preserve"> you have completed the spending plan. </t>
    </r>
  </si>
  <si>
    <t>Acceptance Criteria</t>
  </si>
  <si>
    <r>
      <t>[Optional] Provide a brief description of the Organizational Unit's process for consulting with internal and external stakeholders in determining the allocation of EBF dollars. (</t>
    </r>
    <r>
      <rPr>
        <i/>
        <sz val="11"/>
        <color theme="1"/>
        <rFont val="Calibri"/>
        <family val="2"/>
        <scheme val="minor"/>
      </rPr>
      <t>No more than 1000 characters, including spaces.</t>
    </r>
    <r>
      <rPr>
        <sz val="11"/>
        <color theme="1"/>
        <rFont val="Calibri"/>
        <family val="2"/>
        <scheme val="minor"/>
      </rPr>
      <t>)</t>
    </r>
  </si>
  <si>
    <t>[Optional]</t>
  </si>
  <si>
    <r>
      <t>Additional context for the Organizational Unit's planned use of  dollars attributable to low-income students in FY 2024. (</t>
    </r>
    <r>
      <rPr>
        <i/>
        <sz val="11"/>
        <color theme="1"/>
        <rFont val="Calibri"/>
        <family val="2"/>
        <scheme val="minor"/>
      </rPr>
      <t>Required if "Other Investments" selected above.</t>
    </r>
    <r>
      <rPr>
        <sz val="11"/>
        <color theme="1"/>
        <rFont val="Calibri"/>
        <family val="2"/>
        <scheme val="minor"/>
      </rPr>
      <t xml:space="preserve"> </t>
    </r>
    <r>
      <rPr>
        <i/>
        <sz val="11"/>
        <color theme="1"/>
        <rFont val="Calibri"/>
        <family val="2"/>
        <scheme val="minor"/>
      </rPr>
      <t>No more than 500 characters, including spaces.</t>
    </r>
    <r>
      <rPr>
        <sz val="11"/>
        <color theme="1"/>
        <rFont val="Calibri"/>
        <family val="2"/>
        <scheme val="minor"/>
      </rPr>
      <t>)</t>
    </r>
  </si>
  <si>
    <t>Total**</t>
  </si>
  <si>
    <r>
      <t>Additional context for the Organizational Unit's planned use of dollars attributable to Special Education  students in FY 2024. (</t>
    </r>
    <r>
      <rPr>
        <i/>
        <sz val="11"/>
        <color theme="1"/>
        <rFont val="Calibri"/>
        <family val="2"/>
        <scheme val="minor"/>
      </rPr>
      <t>Required if "Other Investments" selected above. No more than 500 characters, including spaces.</t>
    </r>
    <r>
      <rPr>
        <sz val="11"/>
        <color theme="1"/>
        <rFont val="Calibri"/>
        <family val="2"/>
        <scheme val="minor"/>
      </rPr>
      <t>)</t>
    </r>
  </si>
  <si>
    <t>English Learners</t>
  </si>
  <si>
    <t>State Performance Plan Indicators for Special Education</t>
  </si>
  <si>
    <r>
      <rPr>
        <b/>
        <i/>
        <sz val="11"/>
        <rFont val="Calibri"/>
        <family val="2"/>
        <scheme val="minor"/>
      </rPr>
      <t>Collaboration Opportunity</t>
    </r>
    <r>
      <rPr>
        <i/>
        <sz val="11"/>
        <rFont val="Calibri"/>
        <family val="2"/>
        <scheme val="minor"/>
      </rPr>
      <t xml:space="preserve"> - Organizational Units may find that questions in this section are most easily and effectively completed if led by finance leaders in consultation with program leaders.</t>
    </r>
  </si>
  <si>
    <r>
      <t xml:space="preserve">Select the </t>
    </r>
    <r>
      <rPr>
        <b/>
        <u/>
        <sz val="11"/>
        <rFont val="Calibri"/>
        <family val="2"/>
        <scheme val="minor"/>
      </rPr>
      <t>top three</t>
    </r>
    <r>
      <rPr>
        <b/>
        <sz val="11"/>
        <rFont val="Calibri"/>
        <family val="2"/>
        <scheme val="minor"/>
      </rPr>
      <t xml:space="preserve"> sources of data used to inform the Organizational Unit's planned allocation of EBF dollars. (Select three different responses.)</t>
    </r>
  </si>
  <si>
    <r>
      <rPr>
        <b/>
        <i/>
        <sz val="11"/>
        <rFont val="Calibri"/>
        <family val="2"/>
        <scheme val="minor"/>
      </rPr>
      <t>Collaboration Opportunity</t>
    </r>
    <r>
      <rPr>
        <i/>
        <sz val="11"/>
        <rFont val="Calibri"/>
        <family val="2"/>
        <scheme val="minor"/>
      </rPr>
      <t xml:space="preserve"> - Organizational Units may find that questions in this section are most easily and effectively completed through collaboration between program leaders affiliated with each student group and finance leaders. </t>
    </r>
  </si>
  <si>
    <t>5)</t>
  </si>
  <si>
    <t>Cost Factor Table</t>
  </si>
  <si>
    <t>Tier Funding Check (Cell G90)</t>
  </si>
  <si>
    <t>Indicate with which groups the Organizational Unit engaged to inform its intended allocation of EBF dollars. (Select any that apply; otherwise leave blank.)</t>
  </si>
  <si>
    <r>
      <t xml:space="preserve">A </t>
    </r>
    <r>
      <rPr>
        <u/>
        <sz val="11"/>
        <color theme="1"/>
        <rFont val="Calibri"/>
        <family val="2"/>
        <scheme val="minor"/>
      </rPr>
      <t>different</t>
    </r>
    <r>
      <rPr>
        <i/>
        <sz val="11"/>
        <color theme="1"/>
        <rFont val="Calibri"/>
        <family val="2"/>
        <scheme val="minor"/>
      </rPr>
      <t xml:space="preserve"> </t>
    </r>
    <r>
      <rPr>
        <sz val="11"/>
        <color theme="1"/>
        <rFont val="Calibri"/>
        <family val="2"/>
        <scheme val="minor"/>
      </rPr>
      <t xml:space="preserve">response must be selected in G35, I35, and L35; cells cannot be blank. </t>
    </r>
  </si>
  <si>
    <t>Cells G43, I43, and L43 cannot be blank. "Other" may be selected more than once, but other responses may not be repeated.</t>
  </si>
  <si>
    <t xml:space="preserve">Response required only if "Other" selected in G43, I43, or L43; character length of response must be &gt;10 and &lt;=1000, including spaces. </t>
  </si>
  <si>
    <t xml:space="preserve">Cell G90 must be equal to the value in cell G31. </t>
  </si>
  <si>
    <t>Part 2, Q5 (Cell G90)</t>
  </si>
  <si>
    <t>Part 2, Q5 (Narrative)</t>
  </si>
  <si>
    <t>Response required only if a value was entered in cell G89; character length of response must be &gt;10 and &lt;=1000, including spaces.</t>
  </si>
  <si>
    <t>Part 3, Q1 Low-Income Funds</t>
  </si>
  <si>
    <t>Part 3, Q1 English Learner Funds</t>
  </si>
  <si>
    <t>Part 3, Q1 Spec. Ed. Funds</t>
  </si>
  <si>
    <t>Difference</t>
  </si>
  <si>
    <t>Subtotal*</t>
  </si>
  <si>
    <r>
      <t xml:space="preserve">Given the data analyzed, the stakeholders consulted, and the priorities identified in Part I, indicate the </t>
    </r>
    <r>
      <rPr>
        <b/>
        <u/>
        <sz val="11"/>
        <rFont val="Calibri"/>
        <family val="2"/>
        <scheme val="minor"/>
      </rPr>
      <t>top three</t>
    </r>
    <r>
      <rPr>
        <b/>
        <sz val="11"/>
        <rFont val="Calibri"/>
        <family val="2"/>
        <scheme val="minor"/>
      </rPr>
      <t xml:space="preserve"> priority investments the Organizational Unit will make with its FY 2024 Base Funding Minimum (e.g., excluding Tier Funding). Choose "Other" if investments do not match the provided list. (Select three different responses. "Other" may be selected more than once if needed.)</t>
    </r>
  </si>
  <si>
    <t>Priority Investment 1</t>
  </si>
  <si>
    <t>Priority Investment 2</t>
  </si>
  <si>
    <t>Priority Investment 3</t>
  </si>
  <si>
    <t>Color Key</t>
  </si>
  <si>
    <t>Text or dollar figure entered by user.</t>
  </si>
  <si>
    <t>Context for the Redesigned EBF Spending Plan</t>
  </si>
  <si>
    <t>Name</t>
  </si>
  <si>
    <t>RCDT</t>
  </si>
  <si>
    <t>[Optional - Enter $]</t>
  </si>
  <si>
    <t xml:space="preserve">The questions below allow you to indicate the strategic priorities and strategies that will drive your efforts to achieve student growth and make progress toward state education goals. These may involve investing in any combination of an Organizational Unit's core resources: time, money, people, and programs. </t>
  </si>
  <si>
    <r>
      <t>What are the Organizational Unit's strategic goals for student success for the 2023-24 school year? What measures will be used to evaluate progress? (</t>
    </r>
    <r>
      <rPr>
        <b/>
        <i/>
        <sz val="11"/>
        <rFont val="Calibri"/>
        <family val="2"/>
        <scheme val="minor"/>
      </rPr>
      <t>No more than 2000 characters, including spaces.</t>
    </r>
    <r>
      <rPr>
        <b/>
        <sz val="11"/>
        <rFont val="Calibri"/>
        <family val="2"/>
        <scheme val="minor"/>
      </rPr>
      <t>)</t>
    </r>
  </si>
  <si>
    <r>
      <t xml:space="preserve">Select the </t>
    </r>
    <r>
      <rPr>
        <b/>
        <u/>
        <sz val="11"/>
        <rFont val="Calibri"/>
        <family val="2"/>
        <scheme val="minor"/>
      </rPr>
      <t>top three</t>
    </r>
    <r>
      <rPr>
        <b/>
        <sz val="11"/>
        <rFont val="Calibri"/>
        <family val="2"/>
        <scheme val="minor"/>
      </rPr>
      <t xml:space="preserve"> strategies that the Organizational Unit will employ to achieve student growth and make progress toward state education goals. (Select three </t>
    </r>
    <r>
      <rPr>
        <b/>
        <i/>
        <sz val="11"/>
        <rFont val="Calibri"/>
        <family val="2"/>
        <scheme val="minor"/>
      </rPr>
      <t>different</t>
    </r>
    <r>
      <rPr>
        <b/>
        <sz val="11"/>
        <rFont val="Calibri"/>
        <family val="2"/>
        <scheme val="minor"/>
      </rPr>
      <t xml:space="preserve"> responses from the dropdown list.) </t>
    </r>
  </si>
  <si>
    <t>Response selected from dropdown list</t>
  </si>
  <si>
    <t xml:space="preserve">The questions below provide an opportunity to document the stakeholders with whom you consulted and the data you analyzed as you determined your strategic allocations of FY 2024 EBF dollars. Key statistics related to EBF distributions are provided for your reference. Form 50-36/50-39 is typically released before current-year appropriations are known. Therefore, the figures provided are for the prior fiscal year. </t>
  </si>
  <si>
    <r>
      <t xml:space="preserve">Within FY 2023 Gross State Contribution, Resources Attributable to 
</t>
    </r>
    <r>
      <rPr>
        <b/>
        <i/>
        <sz val="11"/>
        <color theme="1"/>
        <rFont val="Calibri"/>
        <family val="2"/>
        <scheme val="minor"/>
      </rPr>
      <t>Specific Populations</t>
    </r>
  </si>
  <si>
    <t>FY 2023 Tier Funding</t>
  </si>
  <si>
    <t>FY 2024 Tier Funding</t>
  </si>
  <si>
    <t xml:space="preserve">Amount in FY 2023 Adjusted Adequacy Target </t>
  </si>
  <si>
    <t>Budgeted FY 2024 Investments with New Tier Funding</t>
  </si>
  <si>
    <t>Budgeted FY 2024 Expenditures 
(All Resources)</t>
  </si>
  <si>
    <r>
      <t>If some or all Tier Funding was invested outside of the cost factors, please describe. (</t>
    </r>
    <r>
      <rPr>
        <i/>
        <sz val="11"/>
        <color theme="1"/>
        <rFont val="Calibri"/>
        <family val="2"/>
        <scheme val="minor"/>
      </rPr>
      <t>No more than 1000 characters, including spaces.</t>
    </r>
    <r>
      <rPr>
        <sz val="11"/>
        <color theme="1"/>
        <rFont val="Calibri"/>
        <family val="2"/>
        <scheme val="minor"/>
      </rPr>
      <t>)</t>
    </r>
  </si>
  <si>
    <t>Low-Income Students</t>
  </si>
  <si>
    <t>P2.Q2</t>
  </si>
  <si>
    <t>P2.Q3,P3Q2-4</t>
  </si>
  <si>
    <t>P2.Q4</t>
  </si>
  <si>
    <r>
      <t xml:space="preserve">Base Funding Minimum
+
Tier Funding = 
</t>
    </r>
    <r>
      <rPr>
        <b/>
        <i/>
        <sz val="11"/>
        <color theme="1"/>
        <rFont val="Calibri"/>
        <family val="2"/>
        <scheme val="minor"/>
      </rPr>
      <t>Gross State Contribution</t>
    </r>
  </si>
  <si>
    <t>Assurances 4 (Name of Chair)</t>
  </si>
  <si>
    <t>Enter optional context for per student investment decisions.</t>
  </si>
  <si>
    <t xml:space="preserve">*The subtotal for Per Student Investments is a calculated figure that adjusts salary portions of Central Office and Maintenance &amp; Operations to account for regional salary differences. As a result, the sum of each individual cost factor will not equal the subtotal.
**The total is the Final Adequacy Target (adjusted for Regionalization Factor) calculated in the Full FY 2023 EBF Calculation file. Due to differences in rounding, this figure may vary slightly from the sum of the subtotals in this table. </t>
  </si>
  <si>
    <r>
      <t>Additional context for the Organizational Unit's planned use of  dollars attributable to English learners in FY 2024. (</t>
    </r>
    <r>
      <rPr>
        <i/>
        <sz val="11"/>
        <color theme="1"/>
        <rFont val="Calibri"/>
        <family val="2"/>
        <scheme val="minor"/>
      </rPr>
      <t>Required if "Other Investments" selected above. No more than 500 characters, including spaces.</t>
    </r>
    <r>
      <rPr>
        <sz val="11"/>
        <color theme="1"/>
        <rFont val="Calibri"/>
        <family val="2"/>
        <scheme val="minor"/>
      </rPr>
      <t>)</t>
    </r>
  </si>
  <si>
    <r>
      <t xml:space="preserve">Please complete the assurances below related to Article 14C of the Illinois School Code, which stipulates allowable expenditures for English learners. Organizational Units should maintain supporting documentation (e.g., sign-in sheets, meeting agendas) to affirm the veracity of the below assurances. Note that a separate collection of the Bilingual Service Plan takes place before each school year and must be separately reviewed by the Bilingual Parent Advisory Committee (BPAC). Responses in this plan should be aligned with information contained in the Bilingual Service Plan. </t>
    </r>
    <r>
      <rPr>
        <i/>
        <sz val="11"/>
        <rFont val="Calibri"/>
        <family val="2"/>
        <scheme val="minor"/>
      </rPr>
      <t>Responses in this section are only required if an Organizational Unit receives any amount of EBF dollars attributable to English learners.</t>
    </r>
  </si>
  <si>
    <t>2). "My school district has at least one attendance center with 20 or more English learners (including parental refusals) who speak the same home language other than English in grades K-12. Alternatively       
        and/or additionally, my school district has at least one attendance center with 20 or more English learners (including parent refusals) who speak the same home language other than English in pre-K."</t>
  </si>
  <si>
    <t>Funding Type (Select)</t>
  </si>
  <si>
    <t>P2.Q1</t>
  </si>
  <si>
    <t>Estimated</t>
  </si>
  <si>
    <t>Actual</t>
  </si>
  <si>
    <t>Enter Amounts</t>
  </si>
  <si>
    <t>Select Type</t>
  </si>
  <si>
    <t>A numeric value must be entered, which may be "0" if the organizational unit received no funding for the specified student group. A type must be selected in cell H100.</t>
  </si>
  <si>
    <t>A numeric value must be entered, which may be "0" if the organizational unit received no funding for the specified student group. A type must be selected in cell H101.</t>
  </si>
  <si>
    <t>A numeric value must be entered, which may be "0" if the organizational unit received no funding for the specified student group. A type must be selected in cell H102.</t>
  </si>
  <si>
    <t>Provide interventions and services to reduce truancy or dropout rates</t>
  </si>
  <si>
    <t>Provide alternative learning programs and models to address unique student needs</t>
  </si>
  <si>
    <t>Attendance data (e.g., chronic absenteeism, graduation or dropout rates)</t>
  </si>
  <si>
    <t>Educator shortages, retention and recruitment data</t>
  </si>
  <si>
    <t>Student grades or other local academic performance data</t>
  </si>
  <si>
    <t>Student discipline and behavior data</t>
  </si>
  <si>
    <t>Climate and culture survey data (e.g., Five Essentials Survey)</t>
  </si>
  <si>
    <t>distname</t>
  </si>
  <si>
    <t>distid</t>
  </si>
  <si>
    <t>Part III</t>
  </si>
  <si>
    <t>Part I</t>
  </si>
  <si>
    <t>PY Distribution</t>
  </si>
  <si>
    <t>Part II</t>
  </si>
  <si>
    <t>PY Adequacy</t>
  </si>
  <si>
    <t>Tier Investments</t>
  </si>
  <si>
    <t>Budget Investments</t>
  </si>
  <si>
    <t>Resources</t>
  </si>
  <si>
    <t>Preparing for the EBF Spending Plan - FY 2024 (Spring 23 IASBO UPDATE Magazine)</t>
  </si>
  <si>
    <t>SAFE SCH-INTERMEDIATE SERVICE CEN (North Cook ISC 1)</t>
  </si>
  <si>
    <t>SAFE SCH-INTERMEDIATE SERVICE CEN (West Cook ISC 2)</t>
  </si>
  <si>
    <t>SAFE SCH-INTERMEDIATE SERVICE CEN (South Cook ISC 4)</t>
  </si>
  <si>
    <t xml:space="preserve">Response required if the value entered in cell G101&gt;0. </t>
  </si>
  <si>
    <t>Response required if "Yes" selected in cell E133.</t>
  </si>
  <si>
    <t>Response required if "Yes" selected in cell E133; enter date in MM/DD/YYYY format.</t>
  </si>
  <si>
    <t>Evidence-Based Funding  Organizational Unit Results
(FY 2023)</t>
  </si>
  <si>
    <r>
      <t>If "Other" was selected in question 4, please describe. (</t>
    </r>
    <r>
      <rPr>
        <i/>
        <sz val="11"/>
        <color theme="1"/>
        <rFont val="Calibri"/>
        <family val="2"/>
        <scheme val="minor"/>
      </rPr>
      <t>No more than 1000 characters, including spaces.</t>
    </r>
    <r>
      <rPr>
        <sz val="11"/>
        <color theme="1"/>
        <rFont val="Calibri"/>
        <family val="2"/>
        <scheme val="minor"/>
      </rPr>
      <t>)</t>
    </r>
  </si>
  <si>
    <r>
      <t>*</t>
    </r>
    <r>
      <rPr>
        <i/>
        <sz val="11"/>
        <rFont val="Calibri"/>
        <family val="2"/>
        <scheme val="minor"/>
      </rPr>
      <t>Note: Tier Funding allocations are published annually at https://www.isbe.net/Pages/ebfdistribution.aspx . Amounts are available in early August.</t>
    </r>
    <r>
      <rPr>
        <sz val="11"/>
        <rFont val="Calibri"/>
        <family val="2"/>
        <scheme val="minor"/>
      </rPr>
      <t xml:space="preserve"> </t>
    </r>
    <r>
      <rPr>
        <i/>
        <sz val="11"/>
        <rFont val="Calibri"/>
        <family val="2"/>
        <scheme val="minor"/>
      </rPr>
      <t>Districts are encouraged to use actual funding amounts if they are available before transmitting the budget to ISBE.</t>
    </r>
  </si>
  <si>
    <t xml:space="preserve">EBF statute sets aside specific allocations to be spent for special education, English learners, and low-income students. Per statue these designated funds must be spent on programs and services benefiting these specific student groups. Funds for English learners and low-income students must be spent in addition to, and not in lieu of, funding that supports general programs of instruction for all students. Funds attributable to special education must be used for the provision of special education facilities and services as outlined in ILCS 14-1.08. Current-year EBF amounts attributable to each of the special student groups must be reported in cells G100-G102 below. If the Organizational Unit received at least $5,000 for any of the student groups, a response to the questions below is required. For amounts less than $5,000, a response is optional. All other EBF funds may be spent in any manner deemed appropriate by the school district. </t>
  </si>
  <si>
    <t>[Enter $]</t>
  </si>
  <si>
    <t>Student growth and achievement data, disaggregated by student groups</t>
  </si>
  <si>
    <t>Equity Journey Continuum Data</t>
  </si>
  <si>
    <t>Specialist Teachers</t>
  </si>
  <si>
    <t>Substitute Teacher</t>
  </si>
  <si>
    <t>Computer &amp; Tech Equipment</t>
  </si>
  <si>
    <t>FY 2024 Student Population Allocations*: Enter the dollar amount of funding attributable to Specific Populations within the FY 2024 Gross State Contribution. Enter "0" if no funds are allocated for a student group. Select whether amounts are estimated or actual.</t>
  </si>
  <si>
    <t>Organizational Unit investment of EBF dollars for English learners: Select the investments that apply. (Optionally, dollar amounts for each investment may be entered.)</t>
  </si>
  <si>
    <t>Organizational Unit investment of EBF dollars for low-income students: Select the investments that apply.  (Optionally, dollar amounts for each investment may be entered.)</t>
  </si>
  <si>
    <t>Organizational Units investment of EBF dollars for Special Education:  Select the investments that apply. (Optionally, dollar amounts for each investment may be entered.)</t>
  </si>
  <si>
    <r>
      <rPr>
        <b/>
        <i/>
        <sz val="11"/>
        <rFont val="Calibri"/>
        <family val="2"/>
        <scheme val="minor"/>
      </rPr>
      <t>Collaboration Opportunity</t>
    </r>
    <r>
      <rPr>
        <i/>
        <sz val="11"/>
        <rFont val="Calibri"/>
        <family val="2"/>
        <scheme val="minor"/>
      </rPr>
      <t xml:space="preserve"> - Organizational Units may find that the plan assurances are most easily and effectively completed if led by program leaders.</t>
    </r>
  </si>
  <si>
    <t>1). "I hereby affirm that at least 60% of the school district's state funds attributable to English learners will be used for instructional costs of programs and services for English learners (function 1000), in accordance                 
       with Article 14C of the Illinois School Code. The remaining balance of state funds attributable to English learners will also be used to serve English learners."</t>
  </si>
  <si>
    <t xml:space="preserve">4). Enter the anticipated date on which the BPAC review will take place and the name of the BPAC chair for SY 2023-24. </t>
  </si>
  <si>
    <t xml:space="preserve">FY 2024 Tier Funding Allocation*: Enter the dollar amount of Tier Funding allocated to the Organizational Unit within the FY 2024 Gross State Contribution. Enter "0" if current-year appropriations did not include Tier Funding. Select whether the amount is estimated or actual funding. </t>
  </si>
  <si>
    <t>A numeric value must be entered in cell G31 (estimated or actual Tier Funding, or 0 if appropriations did not include Tier Funding). A type must be selected in cell H31.</t>
  </si>
  <si>
    <t>1_1</t>
  </si>
  <si>
    <t>1_2a</t>
  </si>
  <si>
    <t>1_2b</t>
  </si>
  <si>
    <t>1_2c</t>
  </si>
  <si>
    <t>1_2d</t>
  </si>
  <si>
    <t>PYD_ASE</t>
  </si>
  <si>
    <t>PYD_AT</t>
  </si>
  <si>
    <t>PYD_FR</t>
  </si>
  <si>
    <t>PYD_AP</t>
  </si>
  <si>
    <t>PYD_Tier</t>
  </si>
  <si>
    <t>PYD_BFM</t>
  </si>
  <si>
    <t>PDY_GSC</t>
  </si>
  <si>
    <t>PYD_TF</t>
  </si>
  <si>
    <t>PYD_LIA</t>
  </si>
  <si>
    <t>PYD_ELA</t>
  </si>
  <si>
    <t>PYD_SPEDA</t>
  </si>
  <si>
    <t>2_1a</t>
  </si>
  <si>
    <t>2_1b</t>
  </si>
  <si>
    <t>2_2a</t>
  </si>
  <si>
    <t>2_2b</t>
  </si>
  <si>
    <t>2_2c</t>
  </si>
  <si>
    <t>2_3a</t>
  </si>
  <si>
    <t>2_3b</t>
  </si>
  <si>
    <t>2_3c</t>
  </si>
  <si>
    <t>2_3d</t>
  </si>
  <si>
    <t>2_3e</t>
  </si>
  <si>
    <t>2_3f</t>
  </si>
  <si>
    <t>2_3g</t>
  </si>
  <si>
    <t>2_3h</t>
  </si>
  <si>
    <t>2_3i</t>
  </si>
  <si>
    <t>2_3j</t>
  </si>
  <si>
    <t>2_3k</t>
  </si>
  <si>
    <t>2_3l</t>
  </si>
  <si>
    <t>2_3m</t>
  </si>
  <si>
    <t>2_4a</t>
  </si>
  <si>
    <t>2_4b</t>
  </si>
  <si>
    <t>2_4c</t>
  </si>
  <si>
    <t>2_4d</t>
  </si>
  <si>
    <t>PYAT_1</t>
  </si>
  <si>
    <t>PYAT_2</t>
  </si>
  <si>
    <t>PYAT_3</t>
  </si>
  <si>
    <t>PYAT_4</t>
  </si>
  <si>
    <t>PYAT_5</t>
  </si>
  <si>
    <t>PYAT_6</t>
  </si>
  <si>
    <t>PYAT_7</t>
  </si>
  <si>
    <t>PYAT_8</t>
  </si>
  <si>
    <t>PYAT_9</t>
  </si>
  <si>
    <t>PYAT_10</t>
  </si>
  <si>
    <t>PYAT_11</t>
  </si>
  <si>
    <t>PYAT_12</t>
  </si>
  <si>
    <t>PYAT_13</t>
  </si>
  <si>
    <t>PYAT_STCI</t>
  </si>
  <si>
    <t>PYAT_14</t>
  </si>
  <si>
    <t>PYAT_15</t>
  </si>
  <si>
    <t>PYAT_16</t>
  </si>
  <si>
    <t>PYAT_17</t>
  </si>
  <si>
    <t>PYAT_18</t>
  </si>
  <si>
    <t>PYAT_19</t>
  </si>
  <si>
    <t>PYAT_20</t>
  </si>
  <si>
    <t>PYAT_21</t>
  </si>
  <si>
    <t>PYAT_22</t>
  </si>
  <si>
    <t>PYAT_STPSI</t>
  </si>
  <si>
    <t>PYAT_23</t>
  </si>
  <si>
    <t>PYAT_24</t>
  </si>
  <si>
    <t>PYAT_25</t>
  </si>
  <si>
    <t>PYAT_26</t>
  </si>
  <si>
    <t>PYAT_27</t>
  </si>
  <si>
    <t>PYAT_28</t>
  </si>
  <si>
    <t>PYAT_29</t>
  </si>
  <si>
    <t>PYAT_30</t>
  </si>
  <si>
    <t>PYAT_31</t>
  </si>
  <si>
    <t>PYAT_32</t>
  </si>
  <si>
    <t>PYAT_33</t>
  </si>
  <si>
    <t>PYAT_34</t>
  </si>
  <si>
    <t>PYAT_STAI</t>
  </si>
  <si>
    <t>PYAT_T</t>
  </si>
  <si>
    <t>CYTF_1</t>
  </si>
  <si>
    <t>CYTF_2</t>
  </si>
  <si>
    <t>CYTF_3</t>
  </si>
  <si>
    <t>CYTF_4</t>
  </si>
  <si>
    <t>CYTF_5</t>
  </si>
  <si>
    <t>CYTF_6</t>
  </si>
  <si>
    <t>CYTF_7</t>
  </si>
  <si>
    <t>CYTF_8</t>
  </si>
  <si>
    <t>CYTF_9</t>
  </si>
  <si>
    <t>CYTF_10</t>
  </si>
  <si>
    <t>CYTF_11</t>
  </si>
  <si>
    <t>CYTF_12</t>
  </si>
  <si>
    <t>CYTF_13</t>
  </si>
  <si>
    <t>CYTF_STCI</t>
  </si>
  <si>
    <t>CYTF_14</t>
  </si>
  <si>
    <t>CYTF_15</t>
  </si>
  <si>
    <t>CYTF_16</t>
  </si>
  <si>
    <t>CYTF_17</t>
  </si>
  <si>
    <t>CYTF_18</t>
  </si>
  <si>
    <t>CYTF_19</t>
  </si>
  <si>
    <t>CYTF_20</t>
  </si>
  <si>
    <t>CYTF_21</t>
  </si>
  <si>
    <t>CYTF_22</t>
  </si>
  <si>
    <t>CYTF_STPSI</t>
  </si>
  <si>
    <t>CYTF_23</t>
  </si>
  <si>
    <t>CYTF_24</t>
  </si>
  <si>
    <t>CYTF_25</t>
  </si>
  <si>
    <t>CYTF_26</t>
  </si>
  <si>
    <t>CYTF_27</t>
  </si>
  <si>
    <t>CYTF_28</t>
  </si>
  <si>
    <t>CYTF_29</t>
  </si>
  <si>
    <t>CYTF_30</t>
  </si>
  <si>
    <t>CYTF_31</t>
  </si>
  <si>
    <t>CYTF_32</t>
  </si>
  <si>
    <t>CYTF_33</t>
  </si>
  <si>
    <t>CYTF_34</t>
  </si>
  <si>
    <t>CYTF_STAI</t>
  </si>
  <si>
    <t>CYTF_Other</t>
  </si>
  <si>
    <t>CYTF_T</t>
  </si>
  <si>
    <t>CYBE_1</t>
  </si>
  <si>
    <t>CYBE_2</t>
  </si>
  <si>
    <t>CYBE_3</t>
  </si>
  <si>
    <t>CYBE_4</t>
  </si>
  <si>
    <t>CYBE_5</t>
  </si>
  <si>
    <t>CYBE_6</t>
  </si>
  <si>
    <t>CYBE_7</t>
  </si>
  <si>
    <t>CYBE_8</t>
  </si>
  <si>
    <t>CYBE_9</t>
  </si>
  <si>
    <t>CYBE_10</t>
  </si>
  <si>
    <t>CYBE_11</t>
  </si>
  <si>
    <t>CYBE_12</t>
  </si>
  <si>
    <t>CYBE_13</t>
  </si>
  <si>
    <t>CYBE_STCI</t>
  </si>
  <si>
    <t>CYBE_14</t>
  </si>
  <si>
    <t>CYBE_15</t>
  </si>
  <si>
    <t>CYBE_16</t>
  </si>
  <si>
    <t>CYBE_17</t>
  </si>
  <si>
    <t>CYBE_18</t>
  </si>
  <si>
    <t>CYBE_19</t>
  </si>
  <si>
    <t>CYBE_20</t>
  </si>
  <si>
    <t>CYBE_21</t>
  </si>
  <si>
    <t>CYBE_22</t>
  </si>
  <si>
    <t>CYBE_STPSI</t>
  </si>
  <si>
    <t>CYBE_23</t>
  </si>
  <si>
    <t>CYBE_24</t>
  </si>
  <si>
    <t>CYBE_25</t>
  </si>
  <si>
    <t>CYBE_26</t>
  </si>
  <si>
    <t>CYBE_27</t>
  </si>
  <si>
    <t>CYBE_28</t>
  </si>
  <si>
    <t>CYBE_29</t>
  </si>
  <si>
    <t>CYBE_30</t>
  </si>
  <si>
    <t>CYBE_31</t>
  </si>
  <si>
    <t>CYBE_32</t>
  </si>
  <si>
    <t>CYBE_33</t>
  </si>
  <si>
    <t>CYBE_34</t>
  </si>
  <si>
    <t>CYBE_STAI</t>
  </si>
  <si>
    <t>CYBE_Other</t>
  </si>
  <si>
    <t>CYBE_T</t>
  </si>
  <si>
    <t>CYTF_Nar</t>
  </si>
  <si>
    <t>3_1a</t>
  </si>
  <si>
    <t>3_1b</t>
  </si>
  <si>
    <t>3_1c</t>
  </si>
  <si>
    <t>3_1d</t>
  </si>
  <si>
    <t>3_1e</t>
  </si>
  <si>
    <t>3_1f</t>
  </si>
  <si>
    <t>3_2a</t>
  </si>
  <si>
    <t>3_2b</t>
  </si>
  <si>
    <t>3_2c</t>
  </si>
  <si>
    <t>3_2d</t>
  </si>
  <si>
    <t>3_2e</t>
  </si>
  <si>
    <t>3_2f</t>
  </si>
  <si>
    <t>3_2g</t>
  </si>
  <si>
    <t>3_2h</t>
  </si>
  <si>
    <t>3_2i</t>
  </si>
  <si>
    <t>3_2j</t>
  </si>
  <si>
    <t>3_2k</t>
  </si>
  <si>
    <t>3_3a</t>
  </si>
  <si>
    <t>3_3b</t>
  </si>
  <si>
    <t>3_3c</t>
  </si>
  <si>
    <t>3_3d</t>
  </si>
  <si>
    <t>3_3e</t>
  </si>
  <si>
    <t>3_3f</t>
  </si>
  <si>
    <t>3_3g</t>
  </si>
  <si>
    <t>3_3h</t>
  </si>
  <si>
    <t>3_3i</t>
  </si>
  <si>
    <t>3_3j</t>
  </si>
  <si>
    <t>3_3k</t>
  </si>
  <si>
    <t>3_3l</t>
  </si>
  <si>
    <t>3_3m</t>
  </si>
  <si>
    <t>3_4a</t>
  </si>
  <si>
    <t>3_4b</t>
  </si>
  <si>
    <t>3_4c</t>
  </si>
  <si>
    <t>3_4d</t>
  </si>
  <si>
    <t>3_4e</t>
  </si>
  <si>
    <t>3_4f</t>
  </si>
  <si>
    <t>3_4g</t>
  </si>
  <si>
    <t>3_4h</t>
  </si>
  <si>
    <t>3_4i</t>
  </si>
  <si>
    <t>a_1</t>
  </si>
  <si>
    <t>a_2</t>
  </si>
  <si>
    <t>a_3</t>
  </si>
  <si>
    <t>a_4</t>
  </si>
  <si>
    <t>a_5</t>
  </si>
  <si>
    <t xml:space="preserve">         Organizational Unit Name:</t>
  </si>
  <si>
    <t xml:space="preserve">                     RCDT:</t>
  </si>
  <si>
    <t>OAK GROVE SCHOOL DIST 68 Green Oaks</t>
  </si>
  <si>
    <t>OAK GROVE SCHOOL DIST 68 Bartonville</t>
  </si>
  <si>
    <t>Value is provided based on cover page selection.</t>
  </si>
  <si>
    <t xml:space="preserve">The table below presents the regionally adjusted amount embedded in the Organizational Unit's FY 2023 Adequacy Target for each of the 34 cost factors in the Evidence-Based Funding model (Column F). Column G is required for all Organizational Units that receive at least $5,000 in Tier Funding, while column H is optional. Organizational Units may choose to provide additional narrative context in Columns I-M to elaborate on the figures included in the table. ISBE has produced guidance for populating the cost factor table. The guidance includes a definition for each cost factor, along with suggestions for using Employee Information System position codes and common expenditure accounts to support a determination of expenditures. This guidance is available at https://www.isbe.net/ebfspendingplan.
Column G: If the Organizational Unit will receive at least $5,000 in FY 2024 Tier Funding (as entered in Q2.1/cell G31), column G is required. Please indicate the Organizational Unit's planned expenditures in FY 2024 from Tier Funds only. Organizational Units are not expected to place a value in each cell. Rather, the table allows for the communication of priority investments with new state resources for the current fiscal year.  During years in which there is no new Tier Funding, column G will not be required. During years in which Tier Funding is available, the amount of new Tier Funding entered in Q2.1/cell G31 above must equal the sum in cell G90 below. If some or all Tier Funding is invested outside of the cost factors, enter a dollar amount in cell G89 and provide additional context in the space for a narrative beginning in row 93.
Column H: Optionally, Organizational Units may populate column H with total planned expenditures in FY 2024 for each cost factor from all revenue sources (e.g., not just from EBF). By comparing the figures in column F to the figures entered in column H, the Organizational Unit may engage local stakeholders in productive dialogue about resource allocation decisions.  
</t>
  </si>
  <si>
    <r>
      <t>*</t>
    </r>
    <r>
      <rPr>
        <i/>
        <sz val="11"/>
        <rFont val="Calibri"/>
        <family val="2"/>
        <scheme val="minor"/>
      </rPr>
      <t>Note: Allocations for each of the three student groups are published annually at isbe.net/ebfdist under "Reports." Amounts are typically available by September 1. Districts are encouraged to use actual amounts if they are available before transmitting the budget to ISBE.</t>
    </r>
  </si>
  <si>
    <t>EBF Spending Plan Webpage</t>
  </si>
  <si>
    <t>FY 2024 EBF Spending Plan Webinar (Recording)</t>
  </si>
  <si>
    <t xml:space="preserve">Presentation Deck </t>
  </si>
  <si>
    <t>FY 2024 EBF Spending Plan Guidance Document</t>
  </si>
  <si>
    <t>SOUTH COOK ISC 4 ALOP</t>
  </si>
  <si>
    <t>LA SALLE/MARSHALL/PUTNAM ALOP</t>
  </si>
  <si>
    <t>0700000000095</t>
  </si>
  <si>
    <t>3500000000095</t>
  </si>
  <si>
    <r>
      <t xml:space="preserve">In consultation with an advisory group, ISBE has redesigned the EBF Spending Plan. It will appear as a new tab in the annual district budget form beginning in FY 2024. Organizational Units that do not submit a budget form to ISBE must complete the spending plan using this standalone template. </t>
    </r>
    <r>
      <rPr>
        <b/>
        <sz val="11"/>
        <color theme="1"/>
        <rFont val="Calibri"/>
        <family val="2"/>
        <scheme val="minor"/>
      </rPr>
      <t>Consistent with prior years, please submit a completed plan for each program in your Organizational Unit (e.g., ALOP, Safe School).</t>
    </r>
    <r>
      <rPr>
        <sz val="11"/>
        <color theme="1"/>
        <rFont val="Calibri"/>
        <family val="2"/>
        <scheme val="minor"/>
      </rPr>
      <t xml:space="preserve">
Instructions and context are provided throughout the spending plan. There is also a table at the bottom of the template that allows users to determine if all required questions have been completed. Questions can be directed to ebfspendingplan@isbe.net.
</t>
    </r>
    <r>
      <rPr>
        <b/>
        <sz val="16"/>
        <color rgb="FFFF0000"/>
        <rFont val="Calibri"/>
        <family val="2"/>
        <scheme val="minor"/>
      </rPr>
      <t xml:space="preserve">Completed spending plans must be submitted to ebfspendingplan@isbe.net by or before October 31. </t>
    </r>
    <r>
      <rPr>
        <sz val="11"/>
        <color theme="1"/>
        <rFont val="Calibri"/>
        <family val="2"/>
        <scheme val="minor"/>
      </rPr>
      <t xml:space="preserve">
</t>
    </r>
  </si>
  <si>
    <t>Please select your Organizational Unit's name below. Certain figures in the spending plan template will populate based on this selection.</t>
  </si>
  <si>
    <t xml:space="preserve">Collaboration Opportunity - Organizational Units may find that Part I is most easily and effectively completed if led by program leaders in consultation with finance leaders. </t>
  </si>
  <si>
    <t>For ISBE Use Only</t>
  </si>
  <si>
    <t>Tier Funding</t>
  </si>
  <si>
    <t>Low-Income</t>
  </si>
  <si>
    <t>SpEd</t>
  </si>
  <si>
    <t>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</si>
</sst>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8"/>
      <color theme="0"/>
      <name val="Calibri"/>
      <family val="2"/>
      <scheme val="minor"/>
    </font>
    <font>
      <i/>
      <sz val="11"/>
      <color theme="1"/>
      <name val="Calibri"/>
      <family val="2"/>
      <scheme val="minor"/>
    </font>
    <font>
      <b/>
      <i/>
      <sz val="11"/>
      <color theme="1"/>
      <name val="Calibri"/>
      <family val="2"/>
      <scheme val="minor"/>
    </font>
    <font>
      <b/>
      <sz val="11"/>
      <name val="Calibri"/>
      <family val="2"/>
      <scheme val="minor"/>
    </font>
    <font>
      <b/>
      <u/>
      <sz val="12"/>
      <name val="Calibri"/>
      <family val="2"/>
      <scheme val="minor"/>
    </font>
    <font>
      <b/>
      <sz val="11"/>
      <color rgb="FFFF0000"/>
      <name val="Calibri"/>
      <family val="2"/>
      <scheme val="minor"/>
    </font>
    <font>
      <b/>
      <sz val="10"/>
      <color rgb="FFFF0000"/>
      <name val="Arial"/>
      <family val="2"/>
    </font>
    <font>
      <b/>
      <sz val="12"/>
      <color theme="0"/>
      <name val="Calibri"/>
      <family val="2"/>
      <scheme val="minor"/>
    </font>
    <font>
      <sz val="11"/>
      <color theme="0"/>
      <name val="Calibri"/>
      <family val="2"/>
      <scheme val="minor"/>
    </font>
    <font>
      <sz val="11"/>
      <name val="Calibri"/>
      <family val="2"/>
      <scheme val="minor"/>
    </font>
    <font>
      <sz val="11"/>
      <color theme="3"/>
      <name val="Calibri"/>
      <family val="2"/>
      <scheme val="minor"/>
    </font>
    <font>
      <sz val="10"/>
      <color theme="1"/>
      <name val="Calibri"/>
      <family val="2"/>
      <scheme val="minor"/>
    </font>
    <font>
      <b/>
      <sz val="16"/>
      <color theme="0"/>
      <name val="Calibri"/>
      <family val="2"/>
      <scheme val="minor"/>
    </font>
    <font>
      <u/>
      <sz val="11"/>
      <color theme="1"/>
      <name val="Calibri"/>
      <family val="2"/>
      <scheme val="minor"/>
    </font>
    <font>
      <b/>
      <u/>
      <sz val="11"/>
      <color theme="1"/>
      <name val="Calibri"/>
      <family val="2"/>
      <scheme val="minor"/>
    </font>
    <font>
      <b/>
      <i/>
      <sz val="11"/>
      <name val="Calibri"/>
      <family val="2"/>
      <scheme val="minor"/>
    </font>
    <font>
      <b/>
      <u/>
      <sz val="11"/>
      <name val="Calibri"/>
      <family val="2"/>
      <scheme val="minor"/>
    </font>
    <font>
      <i/>
      <sz val="11"/>
      <name val="Calibri"/>
      <family val="2"/>
      <scheme val="minor"/>
    </font>
    <font>
      <b/>
      <u/>
      <sz val="12"/>
      <color theme="1"/>
      <name val="Calibri"/>
      <family val="2"/>
      <scheme val="minor"/>
    </font>
    <font>
      <b/>
      <sz val="12"/>
      <color theme="1"/>
      <name val="Calibri"/>
      <family val="2"/>
      <scheme val="minor"/>
    </font>
    <font>
      <b/>
      <i/>
      <sz val="9"/>
      <name val="Calibri"/>
      <family val="2"/>
      <scheme val="minor"/>
    </font>
    <font>
      <u/>
      <sz val="11"/>
      <color theme="10"/>
      <name val="Calibri"/>
      <family val="2"/>
      <scheme val="minor"/>
    </font>
    <font>
      <sz val="11"/>
      <color rgb="FFFF0000"/>
      <name val="Calibri"/>
      <family val="2"/>
      <scheme val="minor"/>
    </font>
    <font>
      <b/>
      <sz val="16"/>
      <color rgb="FFFF0000"/>
      <name val="Calibri"/>
      <family val="2"/>
      <scheme val="minor"/>
    </font>
    <font>
      <sz val="11"/>
      <color rgb="FF242424"/>
      <name val="Calibri"/>
      <family val="2"/>
      <scheme val="minor"/>
    </font>
    <font>
      <b/>
      <sz val="10"/>
      <name val="Calibri"/>
      <family val="2"/>
      <scheme val="minor"/>
    </font>
  </fonts>
  <fills count="22">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rgb="FFFFFDA9"/>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DF79"/>
        <bgColor indexed="64"/>
      </patternFill>
    </fill>
    <fill>
      <patternFill patternType="solid">
        <fgColor rgb="FF4BACC6"/>
        <bgColor indexed="64"/>
      </patternFill>
    </fill>
    <fill>
      <patternFill patternType="solid">
        <fgColor rgb="FFB3DCE7"/>
        <bgColor indexed="64"/>
      </patternFill>
    </fill>
    <fill>
      <patternFill patternType="solid">
        <fgColor rgb="FFCCC0DA"/>
        <bgColor indexed="64"/>
      </patternFill>
    </fill>
    <fill>
      <patternFill patternType="solid">
        <fgColor rgb="FFE5E0EC"/>
        <bgColor indexed="64"/>
      </patternFill>
    </fill>
    <fill>
      <patternFill patternType="solid">
        <fgColor rgb="FFE7E6E6"/>
        <bgColor indexed="64"/>
      </patternFill>
    </fill>
    <fill>
      <patternFill patternType="solid">
        <fgColor theme="5" tint="0.59999389629810485"/>
        <bgColor indexed="64"/>
      </patternFill>
    </fill>
    <fill>
      <patternFill patternType="solid">
        <fgColor theme="4"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0" fontId="26" fillId="0" borderId="0" applyNumberFormat="0" applyFill="0" applyBorder="0" applyAlignment="0" applyProtection="0"/>
  </cellStyleXfs>
  <cellXfs count="460">
    <xf numFmtId="0" fontId="0" fillId="0" borderId="0" xfId="0"/>
    <xf numFmtId="44" fontId="0" fillId="0" borderId="0" xfId="1" applyFont="1"/>
    <xf numFmtId="0" fontId="3" fillId="3" borderId="1" xfId="0" applyFont="1" applyFill="1" applyBorder="1" applyAlignment="1">
      <alignment horizontal="left" vertical="top"/>
    </xf>
    <xf numFmtId="0" fontId="0" fillId="2" borderId="11" xfId="0" applyFill="1" applyBorder="1"/>
    <xf numFmtId="0" fontId="0" fillId="2" borderId="12" xfId="0" applyFill="1" applyBorder="1"/>
    <xf numFmtId="0" fontId="0" fillId="6" borderId="18" xfId="0" applyFill="1" applyBorder="1" applyAlignment="1">
      <alignment horizontal="left" vertical="top"/>
    </xf>
    <xf numFmtId="0" fontId="0" fillId="2" borderId="17" xfId="0" applyFill="1" applyBorder="1"/>
    <xf numFmtId="0" fontId="0" fillId="2" borderId="19" xfId="0" applyFill="1" applyBorder="1"/>
    <xf numFmtId="0" fontId="0" fillId="7" borderId="0" xfId="0" applyFill="1"/>
    <xf numFmtId="0" fontId="0" fillId="0" borderId="8" xfId="0" applyBorder="1" applyAlignment="1">
      <alignment horizontal="left"/>
    </xf>
    <xf numFmtId="0" fontId="0" fillId="0" borderId="1" xfId="0" applyBorder="1" applyAlignment="1">
      <alignment horizontal="left"/>
    </xf>
    <xf numFmtId="0" fontId="0" fillId="0" borderId="1" xfId="0" quotePrefix="1" applyBorder="1" applyAlignment="1">
      <alignment horizontal="left"/>
    </xf>
    <xf numFmtId="9" fontId="0" fillId="0" borderId="0" xfId="2" applyFont="1"/>
    <xf numFmtId="9" fontId="0" fillId="0" borderId="0" xfId="0" applyNumberFormat="1"/>
    <xf numFmtId="164" fontId="6" fillId="6" borderId="18" xfId="0" applyNumberFormat="1" applyFont="1" applyFill="1" applyBorder="1" applyAlignment="1">
      <alignment horizontal="center" vertical="top"/>
    </xf>
    <xf numFmtId="9" fontId="6" fillId="6" borderId="18" xfId="2" applyFont="1" applyFill="1" applyBorder="1" applyAlignment="1">
      <alignment horizontal="center" vertical="top"/>
    </xf>
    <xf numFmtId="0" fontId="0" fillId="7" borderId="17" xfId="0" applyFill="1" applyBorder="1"/>
    <xf numFmtId="0" fontId="0" fillId="7" borderId="18" xfId="0" applyFill="1" applyBorder="1"/>
    <xf numFmtId="0" fontId="0" fillId="7" borderId="19" xfId="0" applyFill="1" applyBorder="1"/>
    <xf numFmtId="0" fontId="0" fillId="7" borderId="11" xfId="0" applyFill="1" applyBorder="1"/>
    <xf numFmtId="0" fontId="0" fillId="7" borderId="35" xfId="0" applyFill="1" applyBorder="1"/>
    <xf numFmtId="0" fontId="13" fillId="7" borderId="0" xfId="0" applyFont="1" applyFill="1"/>
    <xf numFmtId="0" fontId="3" fillId="0" borderId="0" xfId="0" applyFont="1"/>
    <xf numFmtId="0" fontId="0" fillId="6" borderId="28" xfId="0" applyFill="1" applyBorder="1" applyAlignment="1">
      <alignment horizontal="center" vertical="top"/>
    </xf>
    <xf numFmtId="0" fontId="0" fillId="2" borderId="24" xfId="0" applyFill="1" applyBorder="1"/>
    <xf numFmtId="0" fontId="0" fillId="2" borderId="3" xfId="0" applyFill="1" applyBorder="1"/>
    <xf numFmtId="0" fontId="15" fillId="2" borderId="17" xfId="0" applyFont="1" applyFill="1" applyBorder="1"/>
    <xf numFmtId="0" fontId="0" fillId="0" borderId="1" xfId="0" applyBorder="1"/>
    <xf numFmtId="0" fontId="0" fillId="0" borderId="0" xfId="2" applyNumberFormat="1" applyFont="1"/>
    <xf numFmtId="0" fontId="3" fillId="0" borderId="0" xfId="0" applyFont="1" applyAlignment="1">
      <alignment wrapText="1"/>
    </xf>
    <xf numFmtId="0" fontId="0" fillId="0" borderId="0" xfId="1" applyNumberFormat="1" applyFont="1"/>
    <xf numFmtId="44" fontId="3" fillId="0" borderId="0" xfId="1" applyFont="1"/>
    <xf numFmtId="0" fontId="3" fillId="0" borderId="0" xfId="0" applyFont="1" applyAlignment="1">
      <alignment horizontal="center"/>
    </xf>
    <xf numFmtId="44" fontId="0" fillId="0" borderId="0" xfId="0" applyNumberFormat="1"/>
    <xf numFmtId="44" fontId="3" fillId="0" borderId="0" xfId="0" applyNumberFormat="1" applyFont="1"/>
    <xf numFmtId="0" fontId="3" fillId="0" borderId="39"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left"/>
    </xf>
    <xf numFmtId="164" fontId="6" fillId="6" borderId="18" xfId="0" applyNumberFormat="1" applyFont="1" applyFill="1" applyBorder="1" applyAlignment="1" applyProtection="1">
      <alignment horizontal="center" vertical="top"/>
      <protection hidden="1"/>
    </xf>
    <xf numFmtId="9" fontId="6" fillId="6" borderId="18" xfId="2" applyFont="1" applyFill="1" applyBorder="1" applyAlignment="1" applyProtection="1">
      <alignment horizontal="center" vertical="top"/>
      <protection hidden="1"/>
    </xf>
    <xf numFmtId="0" fontId="4" fillId="7" borderId="0" xfId="0" applyFont="1" applyFill="1"/>
    <xf numFmtId="0" fontId="0" fillId="6" borderId="1" xfId="0" applyFill="1" applyBorder="1" applyAlignment="1" applyProtection="1">
      <alignment vertical="top"/>
      <protection locked="0"/>
    </xf>
    <xf numFmtId="0" fontId="16" fillId="6" borderId="1" xfId="0" applyFont="1" applyFill="1" applyBorder="1" applyAlignment="1" applyProtection="1">
      <alignment horizontal="left" vertical="top" wrapText="1"/>
      <protection locked="0"/>
    </xf>
    <xf numFmtId="1" fontId="10" fillId="0" borderId="0" xfId="0" applyNumberFormat="1" applyFont="1" applyAlignment="1">
      <alignment horizontal="center"/>
    </xf>
    <xf numFmtId="0" fontId="0" fillId="6" borderId="4" xfId="0" applyFill="1" applyBorder="1" applyAlignment="1" applyProtection="1">
      <alignment vertical="top"/>
      <protection locked="0"/>
    </xf>
    <xf numFmtId="0" fontId="14" fillId="7" borderId="0" xfId="0" applyFont="1" applyFill="1"/>
    <xf numFmtId="164" fontId="14" fillId="7" borderId="0" xfId="0" applyNumberFormat="1" applyFont="1" applyFill="1"/>
    <xf numFmtId="0" fontId="16" fillId="6" borderId="4" xfId="0" applyFont="1" applyFill="1" applyBorder="1" applyAlignment="1" applyProtection="1">
      <alignment horizontal="left" vertical="top" wrapText="1"/>
      <protection locked="0"/>
    </xf>
    <xf numFmtId="0" fontId="13" fillId="2" borderId="0" xfId="0" applyFont="1" applyFill="1"/>
    <xf numFmtId="0" fontId="0" fillId="0" borderId="0" xfId="0" applyAlignment="1">
      <alignment horizontal="left"/>
    </xf>
    <xf numFmtId="0" fontId="0" fillId="7" borderId="1" xfId="0" applyFill="1" applyBorder="1" applyAlignment="1">
      <alignment horizontal="center"/>
    </xf>
    <xf numFmtId="0" fontId="0" fillId="7" borderId="10" xfId="0" applyFill="1" applyBorder="1" applyAlignment="1">
      <alignment horizontal="center"/>
    </xf>
    <xf numFmtId="0" fontId="0" fillId="2" borderId="0" xfId="0" applyFill="1"/>
    <xf numFmtId="0" fontId="0" fillId="2" borderId="20" xfId="0" applyFill="1" applyBorder="1"/>
    <xf numFmtId="0" fontId="0" fillId="6" borderId="0" xfId="0" applyFill="1" applyAlignment="1">
      <alignment horizontal="left" vertical="top"/>
    </xf>
    <xf numFmtId="0" fontId="0" fillId="6" borderId="13" xfId="0" applyFill="1" applyBorder="1" applyAlignment="1" applyProtection="1">
      <alignment vertical="top"/>
      <protection locked="0"/>
    </xf>
    <xf numFmtId="0" fontId="0" fillId="6" borderId="15" xfId="0" applyFill="1" applyBorder="1" applyAlignment="1" applyProtection="1">
      <alignment vertical="top"/>
      <protection locked="0"/>
    </xf>
    <xf numFmtId="0" fontId="16" fillId="6" borderId="13" xfId="0" applyFont="1" applyFill="1" applyBorder="1" applyAlignment="1" applyProtection="1">
      <alignment horizontal="left" vertical="top" wrapText="1"/>
      <protection locked="0"/>
    </xf>
    <xf numFmtId="0" fontId="16" fillId="6" borderId="15" xfId="0" applyFont="1" applyFill="1" applyBorder="1" applyAlignment="1" applyProtection="1">
      <alignment horizontal="left" vertical="top" wrapText="1"/>
      <protection locked="0"/>
    </xf>
    <xf numFmtId="0" fontId="0" fillId="7" borderId="0" xfId="0" applyFill="1" applyAlignment="1">
      <alignment vertical="top" wrapText="1"/>
    </xf>
    <xf numFmtId="0" fontId="10" fillId="7" borderId="0" xfId="0" applyFont="1" applyFill="1" applyAlignment="1" applyProtection="1">
      <alignment horizontal="right" vertical="center"/>
      <protection hidden="1"/>
    </xf>
    <xf numFmtId="0" fontId="0" fillId="7" borderId="0" xfId="0" applyFill="1" applyAlignment="1">
      <alignment horizontal="right" vertical="top" wrapText="1"/>
    </xf>
    <xf numFmtId="0" fontId="0" fillId="7" borderId="0" xfId="0" applyFill="1" applyAlignment="1">
      <alignment vertical="top"/>
    </xf>
    <xf numFmtId="164" fontId="0" fillId="0" borderId="1" xfId="1" applyNumberFormat="1" applyFon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164" fontId="14" fillId="7" borderId="37" xfId="0" applyNumberFormat="1" applyFont="1" applyFill="1" applyBorder="1" applyAlignment="1" applyProtection="1">
      <alignment horizontal="center" vertical="center"/>
      <protection locked="0"/>
    </xf>
    <xf numFmtId="164" fontId="14" fillId="7" borderId="38" xfId="0" applyNumberFormat="1" applyFont="1" applyFill="1" applyBorder="1" applyAlignment="1" applyProtection="1">
      <alignment horizontal="center" vertical="center"/>
      <protection locked="0"/>
    </xf>
    <xf numFmtId="0" fontId="0" fillId="10" borderId="1" xfId="0" applyFill="1" applyBorder="1" applyAlignment="1" applyProtection="1">
      <alignment horizontal="center" vertical="center" wrapText="1"/>
      <protection locked="0"/>
    </xf>
    <xf numFmtId="0" fontId="3" fillId="3" borderId="8" xfId="0" applyFont="1" applyFill="1" applyBorder="1" applyAlignment="1">
      <alignment horizontal="center"/>
    </xf>
    <xf numFmtId="0" fontId="3" fillId="3" borderId="8"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24" xfId="0" applyFont="1" applyFill="1" applyBorder="1" applyAlignment="1">
      <alignment horizontal="center" vertical="center"/>
    </xf>
    <xf numFmtId="0" fontId="6" fillId="11" borderId="1" xfId="0" applyFont="1" applyFill="1" applyBorder="1" applyAlignment="1" applyProtection="1">
      <alignment horizontal="center" vertical="top"/>
      <protection hidden="1"/>
    </xf>
    <xf numFmtId="164" fontId="6" fillId="11" borderId="1" xfId="0" applyNumberFormat="1" applyFont="1" applyFill="1" applyBorder="1" applyAlignment="1" applyProtection="1">
      <alignment horizontal="center" vertical="top"/>
      <protection hidden="1"/>
    </xf>
    <xf numFmtId="164" fontId="0" fillId="11" borderId="1" xfId="1" applyNumberFormat="1" applyFont="1" applyFill="1" applyBorder="1" applyAlignment="1" applyProtection="1">
      <alignment horizontal="center" vertical="top"/>
      <protection hidden="1"/>
    </xf>
    <xf numFmtId="164" fontId="8" fillId="11" borderId="9" xfId="0" applyNumberFormat="1" applyFont="1" applyFill="1" applyBorder="1" applyAlignment="1" applyProtection="1">
      <alignment horizontal="center"/>
      <protection hidden="1"/>
    </xf>
    <xf numFmtId="164" fontId="0" fillId="11" borderId="8" xfId="0" applyNumberFormat="1" applyFill="1" applyBorder="1" applyAlignment="1" applyProtection="1">
      <alignment horizontal="center"/>
      <protection hidden="1"/>
    </xf>
    <xf numFmtId="164" fontId="14" fillId="6" borderId="37" xfId="0" applyNumberFormat="1" applyFont="1" applyFill="1" applyBorder="1" applyAlignment="1" applyProtection="1">
      <alignment horizontal="center"/>
      <protection hidden="1"/>
    </xf>
    <xf numFmtId="164" fontId="3" fillId="11" borderId="5" xfId="0" applyNumberFormat="1" applyFont="1" applyFill="1" applyBorder="1" applyAlignment="1" applyProtection="1">
      <alignment horizontal="center"/>
      <protection hidden="1"/>
    </xf>
    <xf numFmtId="164" fontId="8" fillId="11" borderId="9" xfId="0" applyNumberFormat="1" applyFont="1" applyFill="1" applyBorder="1" applyAlignment="1" applyProtection="1">
      <alignment horizontal="center" vertical="center"/>
      <protection hidden="1"/>
    </xf>
    <xf numFmtId="164" fontId="3" fillId="11" borderId="5" xfId="0" applyNumberFormat="1" applyFont="1" applyFill="1" applyBorder="1" applyAlignment="1" applyProtection="1">
      <alignment horizontal="center" vertical="center"/>
      <protection hidden="1"/>
    </xf>
    <xf numFmtId="164" fontId="3" fillId="11" borderId="33" xfId="0" applyNumberFormat="1" applyFont="1" applyFill="1" applyBorder="1" applyAlignment="1">
      <alignment horizontal="center" vertical="center"/>
    </xf>
    <xf numFmtId="0" fontId="0" fillId="3" borderId="33" xfId="0" applyFill="1" applyBorder="1" applyAlignment="1">
      <alignment horizontal="left" vertical="top" wrapText="1"/>
    </xf>
    <xf numFmtId="0" fontId="0" fillId="3" borderId="33" xfId="0" applyFill="1" applyBorder="1" applyAlignment="1">
      <alignment horizontal="left" vertical="top"/>
    </xf>
    <xf numFmtId="0" fontId="0" fillId="3" borderId="23" xfId="0" applyFill="1" applyBorder="1" applyAlignment="1">
      <alignment vertical="top" wrapText="1"/>
    </xf>
    <xf numFmtId="0" fontId="0" fillId="3" borderId="1" xfId="0" applyFill="1" applyBorder="1" applyAlignment="1">
      <alignment vertical="top"/>
    </xf>
    <xf numFmtId="0" fontId="0" fillId="3" borderId="1" xfId="0" applyFill="1" applyBorder="1" applyAlignment="1">
      <alignment horizontal="left" vertical="top" wrapText="1"/>
    </xf>
    <xf numFmtId="0" fontId="0" fillId="3" borderId="1" xfId="0" applyFill="1" applyBorder="1" applyAlignment="1">
      <alignment vertical="top" wrapText="1"/>
    </xf>
    <xf numFmtId="0" fontId="3" fillId="3" borderId="1" xfId="0" applyFont="1" applyFill="1" applyBorder="1" applyAlignment="1">
      <alignment horizontal="center"/>
    </xf>
    <xf numFmtId="0" fontId="0" fillId="10" borderId="33" xfId="0" applyFill="1" applyBorder="1" applyAlignment="1" applyProtection="1">
      <alignment horizontal="center" vertical="center"/>
      <protection locked="0"/>
    </xf>
    <xf numFmtId="0" fontId="0" fillId="10" borderId="13" xfId="0" applyFill="1" applyBorder="1" applyAlignment="1" applyProtection="1">
      <alignment horizontal="center" vertical="center"/>
      <protection locked="0"/>
    </xf>
    <xf numFmtId="0" fontId="0" fillId="10" borderId="1" xfId="0" applyFill="1" applyBorder="1" applyAlignment="1" applyProtection="1">
      <alignment horizontal="center" vertical="center"/>
      <protection locked="0"/>
    </xf>
    <xf numFmtId="164" fontId="6" fillId="7" borderId="1" xfId="0" applyNumberFormat="1" applyFont="1" applyFill="1" applyBorder="1" applyAlignment="1" applyProtection="1">
      <alignment horizontal="center" vertical="center"/>
      <protection locked="0"/>
    </xf>
    <xf numFmtId="164" fontId="6" fillId="6" borderId="1" xfId="0" applyNumberFormat="1" applyFont="1" applyFill="1" applyBorder="1" applyAlignment="1" applyProtection="1">
      <alignment horizontal="center" vertical="center"/>
      <protection locked="0"/>
    </xf>
    <xf numFmtId="0" fontId="3" fillId="6" borderId="18" xfId="0" applyFont="1" applyFill="1" applyBorder="1" applyAlignment="1">
      <alignment horizontal="left" vertical="top"/>
    </xf>
    <xf numFmtId="0" fontId="0" fillId="6" borderId="18" xfId="0" applyFill="1" applyBorder="1"/>
    <xf numFmtId="0" fontId="14" fillId="7" borderId="0" xfId="0" applyFont="1" applyFill="1" applyProtection="1">
      <protection hidden="1"/>
    </xf>
    <xf numFmtId="0" fontId="13" fillId="7" borderId="0" xfId="0" applyFont="1" applyFill="1" applyProtection="1">
      <protection hidden="1"/>
    </xf>
    <xf numFmtId="164" fontId="15" fillId="2" borderId="28" xfId="0" applyNumberFormat="1" applyFont="1" applyFill="1" applyBorder="1" applyAlignment="1" applyProtection="1">
      <alignment horizontal="center"/>
      <protection hidden="1"/>
    </xf>
    <xf numFmtId="0" fontId="2" fillId="6" borderId="0" xfId="0" applyFont="1" applyFill="1" applyAlignment="1" applyProtection="1">
      <alignment horizontal="center" vertical="center"/>
      <protection hidden="1"/>
    </xf>
    <xf numFmtId="0" fontId="0" fillId="7" borderId="0" xfId="0" applyFill="1" applyAlignment="1">
      <alignment horizontal="left" vertical="top" wrapText="1"/>
    </xf>
    <xf numFmtId="0" fontId="0" fillId="7" borderId="18" xfId="0" applyFill="1" applyBorder="1" applyAlignment="1">
      <alignment horizontal="left" vertical="top" wrapText="1"/>
    </xf>
    <xf numFmtId="0" fontId="0" fillId="6" borderId="0" xfId="0" applyFill="1" applyAlignment="1">
      <alignment horizontal="center" vertical="top"/>
    </xf>
    <xf numFmtId="0" fontId="0" fillId="6" borderId="18" xfId="0" applyFill="1" applyBorder="1" applyAlignment="1">
      <alignment horizontal="center" vertical="top"/>
    </xf>
    <xf numFmtId="0" fontId="0" fillId="2" borderId="14" xfId="0" applyFill="1" applyBorder="1" applyAlignment="1">
      <alignment horizontal="center"/>
    </xf>
    <xf numFmtId="0" fontId="0" fillId="2" borderId="0" xfId="0" applyFill="1" applyAlignment="1">
      <alignment horizontal="center"/>
    </xf>
    <xf numFmtId="0" fontId="0" fillId="2" borderId="18" xfId="0" applyFill="1" applyBorder="1" applyAlignment="1">
      <alignment horizontal="center"/>
    </xf>
    <xf numFmtId="0" fontId="25" fillId="7" borderId="0" xfId="0" applyFont="1" applyFill="1" applyAlignment="1">
      <alignment horizontal="left" indent="2"/>
    </xf>
    <xf numFmtId="49" fontId="25" fillId="7" borderId="0" xfId="0" applyNumberFormat="1" applyFont="1" applyFill="1" applyAlignment="1">
      <alignment horizontal="left" indent="2"/>
    </xf>
    <xf numFmtId="0" fontId="3" fillId="7" borderId="29" xfId="0" applyFont="1" applyFill="1" applyBorder="1" applyAlignment="1">
      <alignment horizontal="left" wrapText="1"/>
    </xf>
    <xf numFmtId="0" fontId="0" fillId="11" borderId="1" xfId="0" applyFill="1" applyBorder="1" applyAlignment="1">
      <alignment horizontal="center"/>
    </xf>
    <xf numFmtId="0" fontId="3" fillId="7" borderId="17"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18" xfId="0" applyFont="1" applyFill="1" applyBorder="1" applyAlignment="1">
      <alignment horizontal="left" vertical="center" wrapText="1"/>
    </xf>
    <xf numFmtId="0" fontId="3" fillId="11" borderId="44" xfId="0" applyFont="1" applyFill="1" applyBorder="1" applyAlignment="1" applyProtection="1">
      <alignment horizontal="center" wrapText="1"/>
      <protection hidden="1"/>
    </xf>
    <xf numFmtId="0" fontId="16" fillId="7" borderId="44" xfId="0" applyFont="1" applyFill="1" applyBorder="1" applyAlignment="1" applyProtection="1">
      <alignment vertical="top" wrapText="1"/>
      <protection hidden="1"/>
    </xf>
    <xf numFmtId="0" fontId="16" fillId="10" borderId="44" xfId="0" applyFont="1" applyFill="1" applyBorder="1" applyAlignment="1" applyProtection="1">
      <alignment wrapText="1"/>
      <protection hidden="1"/>
    </xf>
    <xf numFmtId="0" fontId="16" fillId="11" borderId="48" xfId="0" applyFont="1" applyFill="1" applyBorder="1" applyAlignment="1" applyProtection="1">
      <alignment vertical="top" wrapText="1"/>
      <protection hidden="1"/>
    </xf>
    <xf numFmtId="0" fontId="0" fillId="10" borderId="1" xfId="0" applyFill="1" applyBorder="1" applyAlignment="1" applyProtection="1">
      <alignment horizontal="center"/>
      <protection locked="0"/>
    </xf>
    <xf numFmtId="0" fontId="0" fillId="14" borderId="1" xfId="0" applyFill="1" applyBorder="1"/>
    <xf numFmtId="0" fontId="0" fillId="14" borderId="5" xfId="0" applyFill="1" applyBorder="1"/>
    <xf numFmtId="0" fontId="8" fillId="14" borderId="9" xfId="0" applyFont="1" applyFill="1" applyBorder="1" applyAlignment="1">
      <alignment horizontal="right"/>
    </xf>
    <xf numFmtId="0" fontId="0" fillId="16" borderId="8" xfId="0" applyFill="1" applyBorder="1"/>
    <xf numFmtId="0" fontId="0" fillId="16" borderId="1" xfId="0" applyFill="1" applyBorder="1"/>
    <xf numFmtId="0" fontId="8" fillId="16" borderId="9" xfId="0" applyFont="1" applyFill="1" applyBorder="1" applyAlignment="1">
      <alignment horizontal="right"/>
    </xf>
    <xf numFmtId="0" fontId="0" fillId="18" borderId="1" xfId="0" applyFill="1" applyBorder="1"/>
    <xf numFmtId="0" fontId="8" fillId="18" borderId="9" xfId="0" applyFont="1" applyFill="1" applyBorder="1" applyAlignment="1">
      <alignment horizontal="right"/>
    </xf>
    <xf numFmtId="0" fontId="8" fillId="7" borderId="9" xfId="0" applyFont="1" applyFill="1" applyBorder="1" applyAlignment="1">
      <alignment horizontal="right"/>
    </xf>
    <xf numFmtId="0" fontId="8" fillId="11" borderId="9" xfId="0" applyFont="1" applyFill="1" applyBorder="1" applyAlignment="1">
      <alignment horizontal="right"/>
    </xf>
    <xf numFmtId="4" fontId="6" fillId="11" borderId="1" xfId="0" applyNumberFormat="1" applyFont="1" applyFill="1" applyBorder="1" applyAlignment="1" applyProtection="1">
      <alignment horizontal="center" vertical="top"/>
      <protection hidden="1"/>
    </xf>
    <xf numFmtId="0" fontId="2" fillId="2" borderId="1" xfId="0" applyFont="1" applyFill="1" applyBorder="1" applyAlignment="1">
      <alignment horizontal="center" vertical="center"/>
    </xf>
    <xf numFmtId="0" fontId="0" fillId="6" borderId="1" xfId="0" applyFill="1" applyBorder="1" applyAlignment="1">
      <alignment vertical="top" wrapText="1"/>
    </xf>
    <xf numFmtId="0" fontId="14" fillId="6" borderId="28" xfId="0" applyFont="1" applyFill="1" applyBorder="1" applyAlignment="1">
      <alignment vertical="top" wrapText="1"/>
    </xf>
    <xf numFmtId="0" fontId="14" fillId="6" borderId="0" xfId="0" applyFont="1" applyFill="1" applyAlignment="1">
      <alignment vertical="top" wrapText="1"/>
    </xf>
    <xf numFmtId="0" fontId="14" fillId="6" borderId="18" xfId="0" applyFont="1" applyFill="1" applyBorder="1" applyAlignment="1">
      <alignment vertical="top" wrapText="1"/>
    </xf>
    <xf numFmtId="0" fontId="2" fillId="2" borderId="1" xfId="0" applyFont="1" applyFill="1" applyBorder="1" applyAlignment="1" applyProtection="1">
      <alignment horizontal="center" vertical="center"/>
      <protection hidden="1"/>
    </xf>
    <xf numFmtId="0" fontId="0" fillId="19" borderId="1" xfId="0" applyFill="1" applyBorder="1" applyAlignment="1" applyProtection="1">
      <alignment horizontal="center" vertical="center" wrapText="1"/>
      <protection locked="0"/>
    </xf>
    <xf numFmtId="0" fontId="1" fillId="0" borderId="0" xfId="4"/>
    <xf numFmtId="0" fontId="27" fillId="7" borderId="0" xfId="0" applyFont="1" applyFill="1" applyProtection="1">
      <protection hidden="1"/>
    </xf>
    <xf numFmtId="164" fontId="13" fillId="7" borderId="0" xfId="0" applyNumberFormat="1" applyFont="1" applyFill="1" applyProtection="1">
      <protection hidden="1"/>
    </xf>
    <xf numFmtId="0" fontId="0" fillId="7" borderId="1" xfId="0" applyFill="1" applyBorder="1" applyAlignment="1">
      <alignment horizontal="left"/>
    </xf>
    <xf numFmtId="0" fontId="0" fillId="8" borderId="8" xfId="0" applyFill="1" applyBorder="1" applyAlignment="1">
      <alignment horizontal="left"/>
    </xf>
    <xf numFmtId="0" fontId="0" fillId="8" borderId="1" xfId="0" applyFill="1" applyBorder="1" applyAlignment="1">
      <alignment horizontal="left"/>
    </xf>
    <xf numFmtId="0" fontId="0" fillId="8" borderId="1" xfId="0" applyFill="1" applyBorder="1"/>
    <xf numFmtId="0" fontId="0" fillId="8" borderId="1" xfId="0" quotePrefix="1" applyFill="1" applyBorder="1" applyAlignment="1">
      <alignment horizontal="left"/>
    </xf>
    <xf numFmtId="0" fontId="0" fillId="7" borderId="1" xfId="0" quotePrefix="1" applyFill="1" applyBorder="1" applyAlignment="1">
      <alignment horizontal="left"/>
    </xf>
    <xf numFmtId="0" fontId="0" fillId="7" borderId="1" xfId="0" applyFill="1" applyBorder="1"/>
    <xf numFmtId="14" fontId="1" fillId="0" borderId="0" xfId="4" applyNumberFormat="1"/>
    <xf numFmtId="0" fontId="0" fillId="20" borderId="1" xfId="0" applyFill="1" applyBorder="1" applyAlignment="1">
      <alignment horizontal="left"/>
    </xf>
    <xf numFmtId="0" fontId="29" fillId="0" borderId="1" xfId="0" applyFont="1" applyBorder="1"/>
    <xf numFmtId="49" fontId="0" fillId="0" borderId="0" xfId="0" applyNumberFormat="1"/>
    <xf numFmtId="0" fontId="0" fillId="0" borderId="12" xfId="0" applyBorder="1" applyProtection="1">
      <protection hidden="1"/>
    </xf>
    <xf numFmtId="0" fontId="0" fillId="0" borderId="1" xfId="0" applyBorder="1" applyProtection="1">
      <protection hidden="1"/>
    </xf>
    <xf numFmtId="0" fontId="0" fillId="0" borderId="13" xfId="0" applyBorder="1" applyProtection="1">
      <protection hidden="1"/>
    </xf>
    <xf numFmtId="0" fontId="0" fillId="0" borderId="40" xfId="0" applyBorder="1" applyProtection="1">
      <protection hidden="1"/>
    </xf>
    <xf numFmtId="0" fontId="0" fillId="0" borderId="10" xfId="0" applyBorder="1" applyProtection="1">
      <protection hidden="1"/>
    </xf>
    <xf numFmtId="0" fontId="0" fillId="0" borderId="41" xfId="0" applyBorder="1" applyProtection="1">
      <protection hidden="1"/>
    </xf>
    <xf numFmtId="0" fontId="3" fillId="5" borderId="49" xfId="0" applyFont="1" applyFill="1" applyBorder="1" applyAlignment="1">
      <alignment horizontal="left" vertical="center" wrapText="1"/>
    </xf>
    <xf numFmtId="0" fontId="3" fillId="5" borderId="50"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2" fillId="2" borderId="52" xfId="0" applyFont="1" applyFill="1" applyBorder="1" applyAlignment="1">
      <alignment horizontal="center"/>
    </xf>
    <xf numFmtId="0" fontId="2" fillId="2" borderId="53" xfId="0" applyFont="1" applyFill="1" applyBorder="1" applyAlignment="1">
      <alignment horizontal="center"/>
    </xf>
    <xf numFmtId="0" fontId="2" fillId="2" borderId="54" xfId="0" applyFont="1" applyFill="1" applyBorder="1" applyAlignment="1">
      <alignment horizontal="center"/>
    </xf>
    <xf numFmtId="0" fontId="26" fillId="7" borderId="12" xfId="5" applyFill="1" applyBorder="1" applyAlignment="1">
      <alignment horizontal="center"/>
    </xf>
    <xf numFmtId="0" fontId="26" fillId="7" borderId="1" xfId="5" applyFill="1" applyBorder="1" applyAlignment="1">
      <alignment horizontal="center"/>
    </xf>
    <xf numFmtId="0" fontId="26" fillId="7" borderId="13" xfId="5" applyFill="1" applyBorder="1" applyAlignment="1">
      <alignment horizontal="center"/>
    </xf>
    <xf numFmtId="0" fontId="26" fillId="7" borderId="25" xfId="5" applyFill="1" applyBorder="1" applyAlignment="1">
      <alignment horizontal="center"/>
    </xf>
    <xf numFmtId="0" fontId="26" fillId="7" borderId="5" xfId="5" applyFill="1" applyBorder="1" applyAlignment="1">
      <alignment horizontal="center"/>
    </xf>
    <xf numFmtId="0" fontId="26" fillId="7" borderId="55" xfId="5" applyFill="1" applyBorder="1" applyAlignment="1">
      <alignment horizontal="center"/>
    </xf>
    <xf numFmtId="0" fontId="17" fillId="2" borderId="5" xfId="0" applyFont="1" applyFill="1" applyBorder="1" applyAlignment="1">
      <alignment horizontal="center" vertical="center"/>
    </xf>
    <xf numFmtId="0" fontId="0" fillId="12" borderId="20" xfId="0" applyFill="1" applyBorder="1" applyAlignment="1">
      <alignment horizontal="left" vertical="top" wrapText="1"/>
    </xf>
    <xf numFmtId="0" fontId="0" fillId="12" borderId="21" xfId="0" applyFill="1" applyBorder="1" applyAlignment="1">
      <alignment horizontal="left" vertical="top" wrapText="1"/>
    </xf>
    <xf numFmtId="0" fontId="0" fillId="12" borderId="27" xfId="0" applyFill="1" applyBorder="1" applyAlignment="1">
      <alignment horizontal="left" vertical="top" wrapText="1"/>
    </xf>
    <xf numFmtId="0" fontId="0" fillId="12" borderId="17" xfId="0" applyFill="1" applyBorder="1" applyAlignment="1">
      <alignment horizontal="left" vertical="top" wrapText="1"/>
    </xf>
    <xf numFmtId="0" fontId="0" fillId="12" borderId="0" xfId="0" applyFill="1" applyAlignment="1">
      <alignment horizontal="left" vertical="top" wrapText="1"/>
    </xf>
    <xf numFmtId="0" fontId="0" fillId="12" borderId="18" xfId="0" applyFill="1" applyBorder="1" applyAlignment="1">
      <alignment horizontal="left" vertical="top" wrapText="1"/>
    </xf>
    <xf numFmtId="0" fontId="0" fillId="12" borderId="19" xfId="0" applyFill="1" applyBorder="1" applyAlignment="1">
      <alignment horizontal="left" vertical="top" wrapText="1"/>
    </xf>
    <xf numFmtId="0" fontId="0" fillId="12" borderId="11" xfId="0" applyFill="1" applyBorder="1" applyAlignment="1">
      <alignment horizontal="left" vertical="top" wrapText="1"/>
    </xf>
    <xf numFmtId="0" fontId="0" fillId="12" borderId="35" xfId="0" applyFill="1" applyBorder="1" applyAlignment="1">
      <alignment horizontal="left" vertical="top" wrapText="1"/>
    </xf>
    <xf numFmtId="0" fontId="26" fillId="7" borderId="40" xfId="5" applyFill="1" applyBorder="1" applyAlignment="1">
      <alignment horizontal="center"/>
    </xf>
    <xf numFmtId="0" fontId="26" fillId="7" borderId="10" xfId="5" applyFill="1" applyBorder="1" applyAlignment="1">
      <alignment horizontal="center"/>
    </xf>
    <xf numFmtId="0" fontId="26" fillId="7" borderId="41" xfId="5" applyFill="1" applyBorder="1" applyAlignment="1">
      <alignment horizontal="center"/>
    </xf>
    <xf numFmtId="0" fontId="3" fillId="3" borderId="22" xfId="0" applyFont="1" applyFill="1" applyBorder="1" applyAlignment="1">
      <alignment horizontal="center"/>
    </xf>
    <xf numFmtId="0" fontId="3" fillId="3" borderId="8" xfId="0" applyFont="1" applyFill="1" applyBorder="1" applyAlignment="1">
      <alignment horizontal="center"/>
    </xf>
    <xf numFmtId="0" fontId="0" fillId="9" borderId="12" xfId="0" applyFill="1" applyBorder="1" applyAlignment="1">
      <alignment horizontal="left"/>
    </xf>
    <xf numFmtId="0" fontId="0" fillId="9" borderId="1" xfId="0" applyFill="1" applyBorder="1" applyAlignment="1">
      <alignment horizontal="left"/>
    </xf>
    <xf numFmtId="0" fontId="0" fillId="7" borderId="1" xfId="0" applyFill="1" applyBorder="1" applyAlignment="1">
      <alignment horizontal="left"/>
    </xf>
    <xf numFmtId="0" fontId="0" fillId="7" borderId="13" xfId="0" applyFill="1" applyBorder="1" applyAlignment="1">
      <alignment horizontal="left"/>
    </xf>
    <xf numFmtId="0" fontId="8" fillId="13" borderId="17" xfId="0" applyFont="1" applyFill="1" applyBorder="1" applyAlignment="1">
      <alignment horizontal="center" vertical="center"/>
    </xf>
    <xf numFmtId="0" fontId="8" fillId="13" borderId="0" xfId="0" applyFont="1" applyFill="1" applyAlignment="1">
      <alignment horizontal="center" vertical="center"/>
    </xf>
    <xf numFmtId="0" fontId="8" fillId="13" borderId="7" xfId="0" applyFont="1" applyFill="1" applyBorder="1" applyAlignment="1">
      <alignment horizontal="center" vertical="center"/>
    </xf>
    <xf numFmtId="0" fontId="12" fillId="4" borderId="17" xfId="0" applyFont="1" applyFill="1" applyBorder="1" applyAlignment="1">
      <alignment horizontal="center" vertical="center" wrapText="1"/>
    </xf>
    <xf numFmtId="0" fontId="0" fillId="10" borderId="2" xfId="0" applyFill="1" applyBorder="1" applyAlignment="1" applyProtection="1">
      <alignment horizontal="center" vertical="center" wrapText="1"/>
      <protection locked="0"/>
    </xf>
    <xf numFmtId="0" fontId="0" fillId="10" borderId="23" xfId="0" applyFill="1" applyBorder="1" applyAlignment="1" applyProtection="1">
      <alignment horizontal="center" vertical="center" wrapText="1"/>
      <protection locked="0"/>
    </xf>
    <xf numFmtId="0" fontId="0" fillId="10" borderId="3" xfId="0" applyFill="1" applyBorder="1" applyAlignment="1" applyProtection="1">
      <alignment horizontal="center" vertical="center" wrapText="1"/>
      <protection locked="0"/>
    </xf>
    <xf numFmtId="0" fontId="3" fillId="3" borderId="3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8"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8" fillId="5" borderId="28" xfId="0" applyFont="1" applyFill="1" applyBorder="1" applyAlignment="1">
      <alignment horizontal="left" vertical="top" wrapText="1"/>
    </xf>
    <xf numFmtId="0" fontId="8" fillId="5" borderId="0" xfId="0" applyFont="1" applyFill="1" applyAlignment="1">
      <alignment horizontal="left" vertical="top" wrapText="1"/>
    </xf>
    <xf numFmtId="0" fontId="8" fillId="5" borderId="7" xfId="0" applyFont="1" applyFill="1" applyBorder="1" applyAlignment="1">
      <alignment horizontal="left" vertical="top" wrapText="1"/>
    </xf>
    <xf numFmtId="0" fontId="6" fillId="0" borderId="1"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0" fillId="2" borderId="36" xfId="0" applyFill="1" applyBorder="1" applyAlignment="1" applyProtection="1">
      <alignment horizontal="center"/>
      <protection hidden="1"/>
    </xf>
    <xf numFmtId="0" fontId="0" fillId="2" borderId="31" xfId="0" applyFill="1" applyBorder="1" applyAlignment="1" applyProtection="1">
      <alignment horizontal="center"/>
      <protection hidden="1"/>
    </xf>
    <xf numFmtId="0" fontId="0" fillId="2" borderId="32" xfId="0" applyFill="1" applyBorder="1" applyAlignment="1" applyProtection="1">
      <alignment horizontal="center"/>
      <protection hidden="1"/>
    </xf>
    <xf numFmtId="0" fontId="14" fillId="5" borderId="1" xfId="0" applyFont="1" applyFill="1" applyBorder="1" applyAlignment="1">
      <alignment horizontal="left" vertical="top" wrapText="1"/>
    </xf>
    <xf numFmtId="0" fontId="23" fillId="5" borderId="0" xfId="0" applyFont="1" applyFill="1" applyAlignment="1">
      <alignment horizontal="center"/>
    </xf>
    <xf numFmtId="0" fontId="23" fillId="5" borderId="18" xfId="0" applyFont="1" applyFill="1" applyBorder="1" applyAlignment="1">
      <alignment horizontal="center"/>
    </xf>
    <xf numFmtId="0" fontId="0" fillId="0" borderId="0" xfId="0"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8" fillId="5" borderId="18" xfId="0" applyFont="1" applyFill="1" applyBorder="1" applyAlignment="1">
      <alignment horizontal="left" vertical="top" wrapText="1"/>
    </xf>
    <xf numFmtId="0" fontId="0" fillId="10" borderId="16" xfId="0" applyFill="1" applyBorder="1" applyAlignment="1" applyProtection="1">
      <alignment horizontal="center" vertical="center" wrapText="1"/>
      <protection locked="0"/>
    </xf>
    <xf numFmtId="0" fontId="0" fillId="2" borderId="14" xfId="0" applyFill="1" applyBorder="1" applyAlignment="1">
      <alignment horizontal="center"/>
    </xf>
    <xf numFmtId="0" fontId="0" fillId="2" borderId="0" xfId="0" applyFill="1" applyAlignment="1">
      <alignment horizontal="center"/>
    </xf>
    <xf numFmtId="0" fontId="0" fillId="2" borderId="4" xfId="0" applyFill="1" applyBorder="1" applyAlignment="1">
      <alignment horizontal="center"/>
    </xf>
    <xf numFmtId="0" fontId="0" fillId="2" borderId="15" xfId="0" applyFill="1" applyBorder="1" applyAlignment="1">
      <alignment horizontal="center"/>
    </xf>
    <xf numFmtId="0" fontId="0" fillId="2" borderId="1" xfId="0" applyFill="1" applyBorder="1" applyAlignment="1">
      <alignment horizontal="center" vertical="top"/>
    </xf>
    <xf numFmtId="0" fontId="0" fillId="2" borderId="2" xfId="0" applyFill="1" applyBorder="1" applyAlignment="1">
      <alignment horizontal="center" vertical="top"/>
    </xf>
    <xf numFmtId="0" fontId="0" fillId="2" borderId="13" xfId="0" applyFill="1" applyBorder="1" applyAlignment="1">
      <alignment horizontal="center" vertical="top"/>
    </xf>
    <xf numFmtId="0" fontId="8" fillId="15" borderId="17" xfId="0" applyFont="1" applyFill="1" applyBorder="1" applyAlignment="1">
      <alignment horizontal="center" vertical="center"/>
    </xf>
    <xf numFmtId="0" fontId="8" fillId="15" borderId="0" xfId="0" applyFont="1" applyFill="1" applyAlignment="1">
      <alignment horizontal="center" vertical="center"/>
    </xf>
    <xf numFmtId="0" fontId="8" fillId="15" borderId="7" xfId="0" applyFont="1" applyFill="1" applyBorder="1" applyAlignment="1">
      <alignment horizontal="center" vertical="center"/>
    </xf>
    <xf numFmtId="0" fontId="0" fillId="7" borderId="10" xfId="0" applyFill="1" applyBorder="1" applyAlignment="1">
      <alignment horizontal="left"/>
    </xf>
    <xf numFmtId="0" fontId="0" fillId="7" borderId="41" xfId="0" applyFill="1" applyBorder="1" applyAlignment="1">
      <alignment horizontal="left"/>
    </xf>
    <xf numFmtId="0" fontId="3" fillId="3" borderId="42" xfId="0" applyFont="1" applyFill="1" applyBorder="1" applyAlignment="1">
      <alignment horizontal="center"/>
    </xf>
    <xf numFmtId="0" fontId="12" fillId="2" borderId="21" xfId="0" applyFont="1" applyFill="1" applyBorder="1" applyAlignment="1">
      <alignment horizontal="center"/>
    </xf>
    <xf numFmtId="0" fontId="12" fillId="2" borderId="27" xfId="0" applyFont="1" applyFill="1" applyBorder="1" applyAlignment="1">
      <alignment horizontal="center"/>
    </xf>
    <xf numFmtId="0" fontId="3" fillId="5" borderId="12" xfId="0" applyFont="1" applyFill="1" applyBorder="1" applyAlignment="1">
      <alignment horizontal="left" vertical="top"/>
    </xf>
    <xf numFmtId="0" fontId="3" fillId="5" borderId="1" xfId="0" applyFont="1" applyFill="1" applyBorder="1" applyAlignment="1">
      <alignment horizontal="left" vertical="top"/>
    </xf>
    <xf numFmtId="0" fontId="3" fillId="5" borderId="13" xfId="0" applyFont="1" applyFill="1" applyBorder="1" applyAlignment="1">
      <alignment horizontal="left" vertical="top"/>
    </xf>
    <xf numFmtId="0" fontId="0" fillId="7" borderId="0" xfId="0" applyFill="1" applyAlignment="1">
      <alignment horizontal="left" vertical="top" wrapText="1"/>
    </xf>
    <xf numFmtId="0" fontId="0" fillId="7" borderId="18" xfId="0" applyFill="1" applyBorder="1" applyAlignment="1">
      <alignment horizontal="left" vertical="top" wrapText="1"/>
    </xf>
    <xf numFmtId="0" fontId="8" fillId="5" borderId="5" xfId="0" applyFont="1" applyFill="1" applyBorder="1" applyAlignment="1" applyProtection="1">
      <alignment horizontal="left" vertical="top" wrapText="1"/>
      <protection hidden="1"/>
    </xf>
    <xf numFmtId="0" fontId="0" fillId="2" borderId="33" xfId="0" applyFill="1" applyBorder="1" applyAlignment="1">
      <alignment horizontal="center"/>
    </xf>
    <xf numFmtId="0" fontId="6" fillId="0" borderId="3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0" fillId="9" borderId="14" xfId="0" applyFill="1" applyBorder="1" applyAlignment="1">
      <alignment horizontal="left" vertical="top" wrapText="1"/>
    </xf>
    <xf numFmtId="0" fontId="0" fillId="9" borderId="4" xfId="0" applyFill="1" applyBorder="1" applyAlignment="1">
      <alignment horizontal="left" vertical="top" wrapText="1"/>
    </xf>
    <xf numFmtId="164" fontId="0" fillId="0" borderId="1" xfId="0" applyNumberFormat="1" applyBorder="1" applyAlignment="1" applyProtection="1">
      <alignment horizontal="left" vertical="top" wrapText="1"/>
      <protection locked="0"/>
    </xf>
    <xf numFmtId="164" fontId="0" fillId="0" borderId="2" xfId="0" applyNumberFormat="1" applyBorder="1" applyAlignment="1" applyProtection="1">
      <alignment horizontal="left" vertical="top" wrapText="1"/>
      <protection locked="0"/>
    </xf>
    <xf numFmtId="164" fontId="0" fillId="0" borderId="13" xfId="0" applyNumberFormat="1" applyBorder="1" applyAlignment="1" applyProtection="1">
      <alignment horizontal="left" vertical="top" wrapText="1"/>
      <protection locked="0"/>
    </xf>
    <xf numFmtId="0" fontId="10" fillId="9" borderId="30" xfId="0" applyFont="1" applyFill="1" applyBorder="1" applyAlignment="1">
      <alignment horizontal="left" vertical="top"/>
    </xf>
    <xf numFmtId="0" fontId="10" fillId="9" borderId="31" xfId="0" applyFont="1" applyFill="1" applyBorder="1" applyAlignment="1">
      <alignment horizontal="left" vertical="top"/>
    </xf>
    <xf numFmtId="0" fontId="0" fillId="2" borderId="12" xfId="0"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13" xfId="0" applyFill="1" applyBorder="1" applyAlignment="1">
      <alignment horizontal="center"/>
    </xf>
    <xf numFmtId="0" fontId="0" fillId="3" borderId="2" xfId="0" applyFill="1" applyBorder="1" applyAlignment="1">
      <alignment horizontal="left" vertical="top" wrapText="1"/>
    </xf>
    <xf numFmtId="0" fontId="0" fillId="3" borderId="23" xfId="0" applyFill="1" applyBorder="1" applyAlignment="1">
      <alignment horizontal="left" vertical="top" wrapText="1"/>
    </xf>
    <xf numFmtId="0" fontId="0" fillId="2" borderId="14" xfId="0" applyFill="1" applyBorder="1" applyAlignment="1" applyProtection="1">
      <alignment horizontal="center"/>
      <protection hidden="1"/>
    </xf>
    <xf numFmtId="0" fontId="0" fillId="9" borderId="33" xfId="0" applyFill="1" applyBorder="1" applyAlignment="1">
      <alignment horizontal="left" vertical="top" wrapText="1"/>
    </xf>
    <xf numFmtId="0" fontId="0" fillId="9" borderId="6" xfId="0" applyFill="1" applyBorder="1" applyAlignment="1">
      <alignment horizontal="left" vertical="top" wrapText="1"/>
    </xf>
    <xf numFmtId="0" fontId="9" fillId="3" borderId="17" xfId="0" applyFont="1" applyFill="1" applyBorder="1" applyAlignment="1">
      <alignment horizontal="center" vertical="center"/>
    </xf>
    <xf numFmtId="0" fontId="9" fillId="3" borderId="0" xfId="0" applyFont="1" applyFill="1" applyAlignment="1">
      <alignment horizontal="center" vertical="center"/>
    </xf>
    <xf numFmtId="0" fontId="9" fillId="3" borderId="18" xfId="0" applyFont="1" applyFill="1" applyBorder="1" applyAlignment="1">
      <alignment horizontal="center" vertical="center"/>
    </xf>
    <xf numFmtId="0" fontId="14" fillId="3" borderId="17"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8" xfId="0" applyFont="1" applyFill="1" applyBorder="1" applyAlignment="1">
      <alignment horizontal="left" vertical="top" wrapText="1"/>
    </xf>
    <xf numFmtId="0" fontId="0" fillId="2" borderId="12" xfId="0" applyFill="1" applyBorder="1" applyAlignment="1" applyProtection="1">
      <alignment horizontal="center"/>
      <protection hidden="1"/>
    </xf>
    <xf numFmtId="0" fontId="0" fillId="2" borderId="8" xfId="0" applyFill="1" applyBorder="1" applyAlignment="1" applyProtection="1">
      <alignment horizontal="center"/>
      <protection hidden="1"/>
    </xf>
    <xf numFmtId="0" fontId="0" fillId="2" borderId="1" xfId="0"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13" xfId="0" applyFill="1" applyBorder="1" applyAlignment="1" applyProtection="1">
      <alignment horizontal="center"/>
      <protection hidden="1"/>
    </xf>
    <xf numFmtId="0" fontId="10" fillId="9" borderId="30" xfId="0" applyFont="1" applyFill="1" applyBorder="1" applyAlignment="1" applyProtection="1">
      <alignment horizontal="left" vertical="top" wrapText="1"/>
      <protection hidden="1"/>
    </xf>
    <xf numFmtId="0" fontId="10" fillId="9" borderId="31" xfId="0" applyFont="1" applyFill="1" applyBorder="1" applyAlignment="1" applyProtection="1">
      <alignment horizontal="left" vertical="top" wrapText="1"/>
      <protection hidden="1"/>
    </xf>
    <xf numFmtId="0" fontId="10" fillId="9" borderId="32" xfId="0" applyFont="1" applyFill="1" applyBorder="1" applyAlignment="1" applyProtection="1">
      <alignment horizontal="left" vertical="top" wrapText="1"/>
      <protection hidden="1"/>
    </xf>
    <xf numFmtId="0" fontId="0" fillId="9" borderId="5" xfId="0" applyFill="1" applyBorder="1" applyAlignment="1" applyProtection="1">
      <alignment horizontal="left" vertical="top" wrapText="1"/>
      <protection hidden="1"/>
    </xf>
    <xf numFmtId="0" fontId="0" fillId="9" borderId="33" xfId="0" applyFill="1" applyBorder="1" applyAlignment="1" applyProtection="1">
      <alignment horizontal="left" vertical="top" wrapText="1"/>
      <protection hidden="1"/>
    </xf>
    <xf numFmtId="0" fontId="0" fillId="9" borderId="4" xfId="0" applyFill="1" applyBorder="1" applyAlignment="1" applyProtection="1">
      <alignment horizontal="left" vertical="top" wrapText="1"/>
      <protection hidden="1"/>
    </xf>
    <xf numFmtId="0" fontId="0" fillId="9" borderId="6" xfId="0" applyFill="1" applyBorder="1" applyAlignment="1" applyProtection="1">
      <alignment horizontal="left" vertical="top" wrapText="1"/>
      <protection hidden="1"/>
    </xf>
    <xf numFmtId="0" fontId="0" fillId="2" borderId="30" xfId="0" applyFill="1" applyBorder="1" applyAlignment="1" applyProtection="1">
      <alignment horizontal="center"/>
      <protection hidden="1"/>
    </xf>
    <xf numFmtId="0" fontId="0" fillId="2" borderId="42" xfId="0" applyFill="1" applyBorder="1" applyAlignment="1" applyProtection="1">
      <alignment horizontal="center"/>
      <protection hidden="1"/>
    </xf>
    <xf numFmtId="0" fontId="12" fillId="4" borderId="14" xfId="0" applyFont="1" applyFill="1" applyBorder="1" applyAlignment="1" applyProtection="1">
      <alignment horizontal="center" vertical="center"/>
      <protection hidden="1"/>
    </xf>
    <xf numFmtId="0" fontId="12" fillId="4" borderId="26" xfId="0" applyFont="1" applyFill="1" applyBorder="1" applyAlignment="1" applyProtection="1">
      <alignment horizontal="center" vertical="center"/>
      <protection hidden="1"/>
    </xf>
    <xf numFmtId="0" fontId="12" fillId="4" borderId="22" xfId="0" applyFont="1" applyFill="1" applyBorder="1" applyAlignment="1" applyProtection="1">
      <alignment horizontal="center" vertical="center"/>
      <protection hidden="1"/>
    </xf>
    <xf numFmtId="0" fontId="0" fillId="2" borderId="25" xfId="0" applyFill="1" applyBorder="1" applyAlignment="1" applyProtection="1">
      <alignment horizontal="center"/>
      <protection hidden="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23" xfId="0" applyFont="1" applyFill="1" applyBorder="1" applyAlignment="1">
      <alignment horizontal="left" vertical="top" wrapText="1"/>
    </xf>
    <xf numFmtId="0" fontId="0" fillId="9" borderId="24" xfId="0" applyFill="1" applyBorder="1" applyAlignment="1">
      <alignment horizontal="left"/>
    </xf>
    <xf numFmtId="0" fontId="0" fillId="9" borderId="3" xfId="0" applyFill="1" applyBorder="1" applyAlignment="1">
      <alignment horizontal="left"/>
    </xf>
    <xf numFmtId="0" fontId="0" fillId="9" borderId="23" xfId="0" applyFill="1" applyBorder="1" applyAlignment="1">
      <alignment horizontal="left"/>
    </xf>
    <xf numFmtId="0" fontId="11" fillId="5" borderId="28" xfId="0" applyFont="1" applyFill="1" applyBorder="1" applyAlignment="1" applyProtection="1">
      <alignment horizontal="left" vertical="top" wrapText="1"/>
      <protection hidden="1"/>
    </xf>
    <xf numFmtId="0" fontId="11" fillId="5" borderId="0" xfId="0" applyFont="1" applyFill="1" applyAlignment="1" applyProtection="1">
      <alignment horizontal="left" vertical="top" wrapText="1"/>
      <protection hidden="1"/>
    </xf>
    <xf numFmtId="0" fontId="11" fillId="5" borderId="7" xfId="0" applyFont="1" applyFill="1" applyBorder="1" applyAlignment="1" applyProtection="1">
      <alignment horizontal="left" vertical="top" wrapText="1"/>
      <protection hidden="1"/>
    </xf>
    <xf numFmtId="0" fontId="11" fillId="5" borderId="30" xfId="0" applyFont="1" applyFill="1" applyBorder="1" applyAlignment="1" applyProtection="1">
      <alignment horizontal="left" vertical="top" wrapText="1"/>
      <protection hidden="1"/>
    </xf>
    <xf numFmtId="0" fontId="11" fillId="5" borderId="31" xfId="0" applyFont="1" applyFill="1" applyBorder="1" applyAlignment="1" applyProtection="1">
      <alignment horizontal="left" vertical="top" wrapText="1"/>
      <protection hidden="1"/>
    </xf>
    <xf numFmtId="0" fontId="11" fillId="5" borderId="32" xfId="0" applyFont="1" applyFill="1" applyBorder="1" applyAlignment="1" applyProtection="1">
      <alignment horizontal="left" vertical="top" wrapText="1"/>
      <protection hidden="1"/>
    </xf>
    <xf numFmtId="164" fontId="6" fillId="7" borderId="2" xfId="1" applyNumberFormat="1" applyFont="1" applyFill="1" applyBorder="1" applyAlignment="1" applyProtection="1">
      <alignment horizontal="center" vertical="center" wrapText="1"/>
      <protection locked="0"/>
    </xf>
    <xf numFmtId="164" fontId="6" fillId="7" borderId="3" xfId="1" applyNumberFormat="1" applyFont="1" applyFill="1" applyBorder="1" applyAlignment="1" applyProtection="1">
      <alignment horizontal="center" vertical="center" wrapText="1"/>
      <protection locked="0"/>
    </xf>
    <xf numFmtId="0" fontId="14" fillId="7" borderId="4" xfId="0" applyFont="1" applyFill="1" applyBorder="1" applyAlignment="1" applyProtection="1">
      <alignment horizontal="left" vertical="top" wrapText="1"/>
      <protection locked="0"/>
    </xf>
    <xf numFmtId="0" fontId="14" fillId="7" borderId="15" xfId="0" applyFont="1" applyFill="1" applyBorder="1" applyAlignment="1" applyProtection="1">
      <alignment horizontal="left" vertical="top" wrapText="1"/>
      <protection locked="0"/>
    </xf>
    <xf numFmtId="0" fontId="14" fillId="7" borderId="31" xfId="0" applyFont="1" applyFill="1" applyBorder="1" applyAlignment="1" applyProtection="1">
      <alignment horizontal="left" vertical="top" wrapText="1"/>
      <protection locked="0"/>
    </xf>
    <xf numFmtId="0" fontId="14" fillId="7" borderId="34" xfId="0" applyFont="1" applyFill="1" applyBorder="1" applyAlignment="1" applyProtection="1">
      <alignment horizontal="left" vertical="top" wrapText="1"/>
      <protection locked="0"/>
    </xf>
    <xf numFmtId="164" fontId="6" fillId="7" borderId="23" xfId="1" applyNumberFormat="1" applyFont="1" applyFill="1" applyBorder="1" applyAlignment="1" applyProtection="1">
      <alignment horizontal="center" vertical="center" wrapText="1"/>
      <protection locked="0"/>
    </xf>
    <xf numFmtId="164" fontId="6" fillId="7" borderId="16" xfId="1" applyNumberFormat="1" applyFont="1" applyFill="1" applyBorder="1" applyAlignment="1" applyProtection="1">
      <alignment horizontal="center" vertical="center" wrapText="1"/>
      <protection locked="0"/>
    </xf>
    <xf numFmtId="0" fontId="10" fillId="5" borderId="28" xfId="0" applyFont="1" applyFill="1" applyBorder="1" applyAlignment="1" applyProtection="1">
      <alignment horizontal="left" vertical="top" wrapText="1"/>
      <protection hidden="1"/>
    </xf>
    <xf numFmtId="0" fontId="10" fillId="5" borderId="0" xfId="0" applyFont="1" applyFill="1" applyAlignment="1" applyProtection="1">
      <alignment horizontal="left" vertical="top" wrapText="1"/>
      <protection hidden="1"/>
    </xf>
    <xf numFmtId="0" fontId="10" fillId="5" borderId="7" xfId="0" applyFont="1" applyFill="1" applyBorder="1" applyAlignment="1" applyProtection="1">
      <alignment horizontal="left" vertical="top" wrapText="1"/>
      <protection hidden="1"/>
    </xf>
    <xf numFmtId="0" fontId="10" fillId="5" borderId="30" xfId="0" applyFont="1" applyFill="1" applyBorder="1" applyAlignment="1" applyProtection="1">
      <alignment horizontal="left" vertical="top" wrapText="1"/>
      <protection hidden="1"/>
    </xf>
    <xf numFmtId="0" fontId="10" fillId="5" borderId="31" xfId="0" applyFont="1" applyFill="1" applyBorder="1" applyAlignment="1" applyProtection="1">
      <alignment horizontal="left" vertical="top" wrapText="1"/>
      <protection hidden="1"/>
    </xf>
    <xf numFmtId="0" fontId="10" fillId="5" borderId="32" xfId="0" applyFont="1" applyFill="1" applyBorder="1" applyAlignment="1" applyProtection="1">
      <alignment horizontal="left" vertical="top" wrapText="1"/>
      <protection hidden="1"/>
    </xf>
    <xf numFmtId="0" fontId="12" fillId="4" borderId="25" xfId="0" applyFont="1" applyFill="1" applyBorder="1" applyAlignment="1" applyProtection="1">
      <alignment horizontal="center" vertical="center"/>
      <protection hidden="1"/>
    </xf>
    <xf numFmtId="0" fontId="3" fillId="3" borderId="5"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4" fillId="7" borderId="1" xfId="0" applyFont="1" applyFill="1" applyBorder="1" applyAlignment="1" applyProtection="1">
      <alignment horizontal="left" vertical="top" wrapText="1"/>
      <protection locked="0"/>
    </xf>
    <xf numFmtId="0" fontId="14" fillId="7" borderId="2" xfId="0" applyFont="1" applyFill="1" applyBorder="1" applyAlignment="1" applyProtection="1">
      <alignment horizontal="left" vertical="top" wrapText="1"/>
      <protection locked="0"/>
    </xf>
    <xf numFmtId="0" fontId="14" fillId="7" borderId="13" xfId="0" applyFont="1" applyFill="1" applyBorder="1" applyAlignment="1" applyProtection="1">
      <alignment horizontal="left" vertical="top" wrapText="1"/>
      <protection locked="0"/>
    </xf>
    <xf numFmtId="0" fontId="10" fillId="9" borderId="30" xfId="0" applyFont="1" applyFill="1" applyBorder="1" applyAlignment="1">
      <alignment horizontal="left" vertical="top" wrapText="1"/>
    </xf>
    <xf numFmtId="0" fontId="10" fillId="9" borderId="31" xfId="0" applyFont="1" applyFill="1" applyBorder="1" applyAlignment="1">
      <alignment horizontal="left" vertical="top" wrapText="1"/>
    </xf>
    <xf numFmtId="0" fontId="10" fillId="9" borderId="32" xfId="0" applyFont="1" applyFill="1" applyBorder="1" applyAlignment="1">
      <alignment horizontal="left" vertical="top" wrapText="1"/>
    </xf>
    <xf numFmtId="0" fontId="8" fillId="17" borderId="17" xfId="0" applyFont="1" applyFill="1" applyBorder="1" applyAlignment="1">
      <alignment horizontal="center" vertical="center"/>
    </xf>
    <xf numFmtId="0" fontId="8" fillId="17" borderId="0" xfId="0" applyFont="1" applyFill="1" applyAlignment="1">
      <alignment horizontal="center" vertical="center"/>
    </xf>
    <xf numFmtId="0" fontId="8" fillId="17" borderId="7"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26" xfId="0" applyFont="1" applyFill="1" applyBorder="1" applyAlignment="1">
      <alignment horizontal="center" vertical="center"/>
    </xf>
    <xf numFmtId="0" fontId="12" fillId="4" borderId="22" xfId="0" applyFont="1" applyFill="1" applyBorder="1" applyAlignment="1">
      <alignment horizontal="center" vertical="center"/>
    </xf>
    <xf numFmtId="0" fontId="8" fillId="5" borderId="33" xfId="0" applyFont="1" applyFill="1" applyBorder="1" applyAlignment="1">
      <alignment horizontal="left" vertical="top" wrapText="1"/>
    </xf>
    <xf numFmtId="0" fontId="8" fillId="5" borderId="4"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30" xfId="0" applyFont="1" applyFill="1" applyBorder="1" applyAlignment="1">
      <alignment horizontal="left" vertical="top" wrapText="1"/>
    </xf>
    <xf numFmtId="0" fontId="8" fillId="5" borderId="31" xfId="0" applyFont="1" applyFill="1" applyBorder="1" applyAlignment="1">
      <alignment horizontal="left" vertical="top" wrapText="1"/>
    </xf>
    <xf numFmtId="0" fontId="8" fillId="5" borderId="32" xfId="0" applyFont="1" applyFill="1" applyBorder="1" applyAlignment="1">
      <alignment horizontal="left" vertical="top" wrapText="1"/>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22" fillId="3"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18" xfId="0" applyFont="1" applyFill="1" applyBorder="1" applyAlignment="1">
      <alignment horizontal="center" vertical="center" wrapText="1"/>
    </xf>
    <xf numFmtId="0" fontId="24" fillId="3" borderId="45" xfId="0" applyFont="1" applyFill="1" applyBorder="1" applyAlignment="1">
      <alignment horizontal="right"/>
    </xf>
    <xf numFmtId="0" fontId="24" fillId="3" borderId="46" xfId="0" applyFont="1" applyFill="1" applyBorder="1" applyAlignment="1">
      <alignment horizontal="right"/>
    </xf>
    <xf numFmtId="0" fontId="12" fillId="2" borderId="45" xfId="0" applyFont="1" applyFill="1" applyBorder="1" applyAlignment="1">
      <alignment horizontal="center"/>
    </xf>
    <xf numFmtId="0" fontId="12" fillId="2" borderId="47" xfId="0" applyFont="1" applyFill="1" applyBorder="1" applyAlignment="1">
      <alignment horizontal="center"/>
    </xf>
    <xf numFmtId="0" fontId="3" fillId="5" borderId="4"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0" xfId="0" applyFont="1" applyFill="1" applyAlignment="1">
      <alignment horizontal="left" vertical="top" wrapText="1"/>
    </xf>
    <xf numFmtId="0" fontId="3" fillId="5" borderId="7" xfId="0" applyFont="1" applyFill="1" applyBorder="1" applyAlignment="1">
      <alignment horizontal="left" vertical="top" wrapText="1"/>
    </xf>
    <xf numFmtId="0" fontId="14" fillId="9" borderId="1" xfId="0" applyFont="1" applyFill="1" applyBorder="1" applyAlignment="1">
      <alignment horizontal="left" vertical="top" wrapText="1"/>
    </xf>
    <xf numFmtId="0" fontId="14" fillId="9" borderId="8" xfId="0" applyFont="1" applyFill="1" applyBorder="1" applyAlignment="1">
      <alignment horizontal="left" vertical="top" wrapText="1"/>
    </xf>
    <xf numFmtId="0" fontId="14" fillId="9" borderId="42" xfId="0" applyFont="1" applyFill="1" applyBorder="1" applyAlignment="1">
      <alignment horizontal="left" vertical="top" wrapText="1"/>
    </xf>
    <xf numFmtId="0" fontId="2" fillId="2" borderId="23" xfId="0" applyFont="1" applyFill="1" applyBorder="1" applyAlignment="1">
      <alignment horizontal="center" vertical="center"/>
    </xf>
    <xf numFmtId="0" fontId="2" fillId="2" borderId="3" xfId="0" applyFont="1" applyFill="1" applyBorder="1" applyAlignment="1">
      <alignment horizontal="center" vertical="center"/>
    </xf>
    <xf numFmtId="0" fontId="0" fillId="9" borderId="4" xfId="0" applyFill="1" applyBorder="1" applyAlignment="1">
      <alignment horizontal="left" vertical="center" wrapText="1"/>
    </xf>
    <xf numFmtId="0" fontId="0" fillId="9" borderId="6" xfId="0" applyFill="1" applyBorder="1" applyAlignment="1">
      <alignment horizontal="left"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0" fillId="6" borderId="0" xfId="0" applyFill="1" applyAlignment="1">
      <alignment horizontal="center" vertical="top"/>
    </xf>
    <xf numFmtId="0" fontId="0" fillId="6" borderId="18" xfId="0" applyFill="1" applyBorder="1" applyAlignment="1">
      <alignment horizontal="center" vertical="top"/>
    </xf>
    <xf numFmtId="164" fontId="6" fillId="11" borderId="2" xfId="0" applyNumberFormat="1" applyFont="1" applyFill="1" applyBorder="1" applyAlignment="1" applyProtection="1">
      <alignment horizontal="center" vertical="top"/>
      <protection hidden="1"/>
    </xf>
    <xf numFmtId="164" fontId="6" fillId="11" borderId="16" xfId="0" applyNumberFormat="1" applyFont="1" applyFill="1" applyBorder="1" applyAlignment="1" applyProtection="1">
      <alignment horizontal="center" vertical="top"/>
      <protection hidden="1"/>
    </xf>
    <xf numFmtId="0" fontId="3" fillId="3" borderId="28" xfId="0" applyFont="1" applyFill="1" applyBorder="1" applyAlignment="1">
      <alignment horizontal="left" vertical="top"/>
    </xf>
    <xf numFmtId="0" fontId="3" fillId="3" borderId="7" xfId="0" applyFont="1" applyFill="1" applyBorder="1" applyAlignment="1">
      <alignment horizontal="left" vertical="top"/>
    </xf>
    <xf numFmtId="0" fontId="0" fillId="2" borderId="24" xfId="0" applyFill="1" applyBorder="1" applyAlignment="1">
      <alignment horizontal="center"/>
    </xf>
    <xf numFmtId="0" fontId="0" fillId="2" borderId="3" xfId="0" applyFill="1" applyBorder="1" applyAlignment="1">
      <alignment horizontal="center"/>
    </xf>
    <xf numFmtId="0" fontId="0" fillId="2" borderId="23" xfId="0" applyFill="1" applyBorder="1" applyAlignment="1">
      <alignment horizontal="center"/>
    </xf>
    <xf numFmtId="0" fontId="3" fillId="5" borderId="31" xfId="0" applyFont="1" applyFill="1" applyBorder="1" applyAlignment="1">
      <alignment horizontal="left" vertical="top" wrapText="1"/>
    </xf>
    <xf numFmtId="0" fontId="3" fillId="5" borderId="32" xfId="0" applyFont="1" applyFill="1" applyBorder="1" applyAlignment="1">
      <alignment horizontal="left" vertical="top" wrapText="1"/>
    </xf>
    <xf numFmtId="164" fontId="6" fillId="7" borderId="5" xfId="0" applyNumberFormat="1" applyFont="1" applyFill="1" applyBorder="1" applyAlignment="1" applyProtection="1">
      <alignment horizontal="center" vertical="center"/>
      <protection locked="0"/>
    </xf>
    <xf numFmtId="164" fontId="6" fillId="7" borderId="8" xfId="0" applyNumberFormat="1" applyFont="1" applyFill="1" applyBorder="1" applyAlignment="1" applyProtection="1">
      <alignment horizontal="center" vertical="center"/>
      <protection locked="0"/>
    </xf>
    <xf numFmtId="0" fontId="0" fillId="19" borderId="1" xfId="0" applyFill="1" applyBorder="1" applyAlignment="1" applyProtection="1">
      <alignment horizontal="center" vertical="center" wrapText="1"/>
      <protection locked="0"/>
    </xf>
    <xf numFmtId="0" fontId="14" fillId="5" borderId="33"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15" xfId="0" applyFont="1" applyFill="1" applyBorder="1" applyAlignment="1">
      <alignment horizontal="left" vertical="top" wrapText="1"/>
    </xf>
    <xf numFmtId="0" fontId="14" fillId="5" borderId="28" xfId="0" applyFont="1" applyFill="1" applyBorder="1" applyAlignment="1">
      <alignment horizontal="left" vertical="top" wrapText="1"/>
    </xf>
    <xf numFmtId="0" fontId="14" fillId="5" borderId="0" xfId="0" applyFont="1" applyFill="1" applyAlignment="1">
      <alignment horizontal="left" vertical="top" wrapText="1"/>
    </xf>
    <xf numFmtId="0" fontId="14" fillId="5" borderId="18" xfId="0" applyFont="1" applyFill="1" applyBorder="1" applyAlignment="1">
      <alignment horizontal="left" vertical="top" wrapText="1"/>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4"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7" xfId="0" applyFont="1" applyFill="1" applyBorder="1" applyAlignment="1">
      <alignment horizontal="center" vertical="center"/>
    </xf>
    <xf numFmtId="0" fontId="14" fillId="3" borderId="17"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18" xfId="0" applyFont="1" applyFill="1" applyBorder="1" applyAlignment="1">
      <alignment horizontal="left" vertical="center" wrapText="1"/>
    </xf>
    <xf numFmtId="0" fontId="7" fillId="3" borderId="17"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18"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0" fillId="2" borderId="25" xfId="0" applyFill="1" applyBorder="1" applyAlignment="1">
      <alignment horizontal="center"/>
    </xf>
    <xf numFmtId="0" fontId="0" fillId="2" borderId="26" xfId="0" applyFill="1" applyBorder="1" applyAlignment="1">
      <alignment horizontal="center"/>
    </xf>
    <xf numFmtId="0" fontId="0" fillId="2" borderId="22" xfId="0" applyFill="1" applyBorder="1" applyAlignment="1">
      <alignment horizontal="center"/>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5" fillId="2" borderId="17"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5" fillId="2" borderId="18" xfId="0" applyFont="1" applyFill="1" applyBorder="1" applyAlignment="1" applyProtection="1">
      <alignment horizontal="center" vertical="center"/>
      <protection hidden="1"/>
    </xf>
    <xf numFmtId="0" fontId="0" fillId="9" borderId="1" xfId="0" applyFill="1" applyBorder="1" applyAlignment="1">
      <alignment horizontal="left" vertical="top" wrapText="1"/>
    </xf>
    <xf numFmtId="0" fontId="0" fillId="2" borderId="5" xfId="0" applyFill="1" applyBorder="1" applyAlignment="1">
      <alignment horizontal="center"/>
    </xf>
    <xf numFmtId="9" fontId="6" fillId="11" borderId="2" xfId="2" applyFont="1" applyFill="1" applyBorder="1" applyAlignment="1" applyProtection="1">
      <alignment horizontal="center" vertical="top"/>
      <protection hidden="1"/>
    </xf>
    <xf numFmtId="9" fontId="6" fillId="11" borderId="16" xfId="2" applyFont="1" applyFill="1" applyBorder="1" applyAlignment="1" applyProtection="1">
      <alignment horizontal="center" vertical="top"/>
      <protection hidden="1"/>
    </xf>
    <xf numFmtId="0" fontId="14" fillId="7" borderId="0" xfId="0" applyFont="1" applyFill="1" applyAlignment="1" applyProtection="1">
      <alignment horizontal="left" vertical="top" wrapText="1"/>
      <protection locked="0"/>
    </xf>
    <xf numFmtId="0" fontId="14" fillId="7" borderId="18" xfId="0" applyFont="1" applyFill="1" applyBorder="1" applyAlignment="1" applyProtection="1">
      <alignment horizontal="left" vertical="top" wrapText="1"/>
      <protection locked="0"/>
    </xf>
    <xf numFmtId="0" fontId="0" fillId="2" borderId="17" xfId="0" applyFill="1" applyBorder="1" applyAlignment="1">
      <alignment horizontal="center"/>
    </xf>
    <xf numFmtId="0" fontId="0" fillId="2" borderId="18" xfId="0" applyFill="1" applyBorder="1" applyAlignment="1">
      <alignment horizontal="center"/>
    </xf>
    <xf numFmtId="0" fontId="2" fillId="2"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36"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34" xfId="0" applyFont="1" applyFill="1" applyBorder="1" applyAlignment="1">
      <alignment horizontal="center" vertical="center" wrapText="1"/>
    </xf>
    <xf numFmtId="164" fontId="6" fillId="6" borderId="33" xfId="1" applyNumberFormat="1" applyFont="1" applyFill="1" applyBorder="1" applyAlignment="1" applyProtection="1">
      <alignment horizontal="center" vertical="top"/>
      <protection locked="0"/>
    </xf>
    <xf numFmtId="164" fontId="6" fillId="6" borderId="15" xfId="1" applyNumberFormat="1" applyFont="1" applyFill="1" applyBorder="1" applyAlignment="1" applyProtection="1">
      <alignment horizontal="center" vertical="top"/>
      <protection locked="0"/>
    </xf>
    <xf numFmtId="0" fontId="3" fillId="6" borderId="33" xfId="0" applyFont="1" applyFill="1" applyBorder="1" applyAlignment="1">
      <alignment horizontal="left" vertical="top"/>
    </xf>
    <xf numFmtId="0" fontId="3" fillId="6" borderId="6" xfId="0" applyFont="1" applyFill="1" applyBorder="1" applyAlignment="1">
      <alignment horizontal="left" vertical="top"/>
    </xf>
    <xf numFmtId="0" fontId="3" fillId="3" borderId="30" xfId="0" applyFont="1" applyFill="1" applyBorder="1" applyAlignment="1">
      <alignment horizontal="left" vertical="top"/>
    </xf>
    <xf numFmtId="0" fontId="3" fillId="3" borderId="32" xfId="0" applyFont="1" applyFill="1" applyBorder="1" applyAlignment="1">
      <alignment horizontal="left" vertical="top"/>
    </xf>
    <xf numFmtId="0" fontId="8" fillId="5" borderId="1" xfId="0" applyFont="1" applyFill="1" applyBorder="1" applyAlignment="1">
      <alignment horizontal="left" vertical="top" wrapText="1"/>
    </xf>
    <xf numFmtId="0" fontId="0" fillId="9" borderId="40" xfId="0" applyFill="1" applyBorder="1" applyAlignment="1">
      <alignment horizontal="left"/>
    </xf>
    <xf numFmtId="0" fontId="0" fillId="9" borderId="10" xfId="0" applyFill="1" applyBorder="1" applyAlignment="1">
      <alignment horizontal="left"/>
    </xf>
    <xf numFmtId="0" fontId="0" fillId="7" borderId="2"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8" fillId="5" borderId="33" xfId="0" applyFont="1" applyFill="1" applyBorder="1" applyAlignment="1" applyProtection="1">
      <alignment horizontal="left" wrapText="1"/>
      <protection hidden="1"/>
    </xf>
    <xf numFmtId="0" fontId="8" fillId="5" borderId="4" xfId="0" applyFont="1" applyFill="1" applyBorder="1" applyAlignment="1" applyProtection="1">
      <alignment horizontal="left" wrapText="1"/>
      <protection hidden="1"/>
    </xf>
    <xf numFmtId="0" fontId="8" fillId="5" borderId="6" xfId="0" applyFont="1" applyFill="1" applyBorder="1" applyAlignment="1" applyProtection="1">
      <alignment horizontal="left" wrapText="1"/>
      <protection hidden="1"/>
    </xf>
    <xf numFmtId="0" fontId="14" fillId="7" borderId="33" xfId="0" applyFont="1" applyFill="1" applyBorder="1" applyAlignment="1" applyProtection="1">
      <alignment horizontal="left" vertical="top" wrapText="1"/>
      <protection locked="0"/>
    </xf>
    <xf numFmtId="0" fontId="14" fillId="7" borderId="30" xfId="0" applyFont="1" applyFill="1" applyBorder="1" applyAlignment="1" applyProtection="1">
      <alignment horizontal="left" vertical="top" wrapText="1"/>
      <protection locked="0"/>
    </xf>
    <xf numFmtId="0" fontId="10" fillId="7" borderId="7" xfId="0" applyFont="1" applyFill="1" applyBorder="1" applyAlignment="1" applyProtection="1">
      <alignment horizontal="right" vertical="center"/>
      <protection hidden="1"/>
    </xf>
    <xf numFmtId="0" fontId="22" fillId="3" borderId="36"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22" fillId="3" borderId="34" xfId="0" applyFont="1" applyFill="1" applyBorder="1" applyAlignment="1">
      <alignment horizontal="center" vertical="center" wrapText="1"/>
    </xf>
    <xf numFmtId="14" fontId="0" fillId="7" borderId="2" xfId="0" applyNumberFormat="1" applyFill="1" applyBorder="1" applyAlignment="1" applyProtection="1">
      <alignment horizontal="center" vertical="center"/>
      <protection locked="0"/>
    </xf>
    <xf numFmtId="0" fontId="17" fillId="2" borderId="0" xfId="0" applyFont="1" applyFill="1" applyAlignment="1">
      <alignment horizontal="center"/>
    </xf>
    <xf numFmtId="0" fontId="3" fillId="8" borderId="0" xfId="0" applyFont="1" applyFill="1" applyAlignment="1">
      <alignment horizontal="center"/>
    </xf>
    <xf numFmtId="0" fontId="7" fillId="21" borderId="49" xfId="0" applyFont="1" applyFill="1" applyBorder="1" applyAlignment="1" applyProtection="1">
      <alignment horizontal="center"/>
      <protection hidden="1"/>
    </xf>
    <xf numFmtId="0" fontId="7" fillId="21" borderId="50" xfId="0" applyFont="1" applyFill="1" applyBorder="1" applyAlignment="1" applyProtection="1">
      <alignment horizontal="center"/>
      <protection hidden="1"/>
    </xf>
    <xf numFmtId="0" fontId="7" fillId="21" borderId="51" xfId="0" applyFont="1" applyFill="1" applyBorder="1" applyAlignment="1" applyProtection="1">
      <alignment horizontal="center"/>
      <protection hidden="1"/>
    </xf>
  </cellXfs>
  <cellStyles count="6">
    <cellStyle name="Currency" xfId="1" builtinId="4"/>
    <cellStyle name="Hyperlink" xfId="5" builtinId="8"/>
    <cellStyle name="Normal" xfId="0" builtinId="0"/>
    <cellStyle name="Normal 2" xfId="3" xr:uid="{83A4AEE2-C745-4096-92FE-0E3FEA31439F}"/>
    <cellStyle name="Normal 5" xfId="4" xr:uid="{2D123561-AC57-4B4B-BF01-4E0A931803A2}"/>
    <cellStyle name="Percent" xfId="2" builtinId="5"/>
  </cellStyles>
  <dxfs count="7">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theme="0"/>
        <name val="Calibri"/>
        <family val="2"/>
        <scheme val="minor"/>
      </font>
      <fill>
        <patternFill patternType="solid">
          <fgColor indexed="64"/>
          <bgColor theme="3"/>
        </patternFill>
      </fill>
    </dxf>
  </dxfs>
  <tableStyles count="0" defaultTableStyle="TableStyleMedium2" defaultPivotStyle="PivotStyleLight16"/>
  <colors>
    <mruColors>
      <color rgb="FFE7E6E6"/>
      <color rgb="FFFFFDA9"/>
      <color rgb="FFE5E0EC"/>
      <color rgb="FFCCC0DA"/>
      <color rgb="FFB3DCE7"/>
      <color rgb="FF4BACC6"/>
      <color rgb="FFFFDF79"/>
      <color rgb="FFFFC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corry/Downloads/FY22-EBF-Full-Calc-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ct Results Summary"/>
      <sheetName val="Base Calc"/>
      <sheetName val="Control Variables"/>
      <sheetName val="Core Investments"/>
      <sheetName val="Per Student Investments"/>
      <sheetName val="Additional Investments"/>
      <sheetName val="Local Capacity Target"/>
      <sheetName val="Tier $"/>
      <sheetName val="ENROLL-ALL"/>
      <sheetName val="ENROLL- LOW INCOME"/>
      <sheetName val="ENROLL - LI - ROE"/>
      <sheetName val=" ROE-LI Data"/>
      <sheetName val="ENROLL - EL"/>
      <sheetName val="REGION FACTOR"/>
      <sheetName val="ADJUSTED OTR "/>
      <sheetName val="ADJUSTED_EAV"/>
      <sheetName val="REAL EAV CALC"/>
      <sheetName val="PTELL EAV CALC"/>
      <sheetName val="FY 21 BFM"/>
    </sheetNames>
    <sheetDataSet>
      <sheetData sheetId="0"/>
      <sheetData sheetId="1"/>
      <sheetData sheetId="2"/>
      <sheetData sheetId="3"/>
      <sheetData sheetId="4"/>
      <sheetData sheetId="5"/>
      <sheetData sheetId="6"/>
      <sheetData sheetId="7"/>
      <sheetData sheetId="8">
        <row r="6">
          <cell r="A6" t="str">
            <v>0100100102600</v>
          </cell>
          <cell r="B6" t="str">
            <v>PAYSON COMM UNIT SCHOOL DIST 1</v>
          </cell>
          <cell r="C6" t="str">
            <v>ADAMS</v>
          </cell>
          <cell r="D6" t="str">
            <v>Unit</v>
          </cell>
          <cell r="E6" t="str">
            <v>Avg</v>
          </cell>
          <cell r="F6">
            <v>510.71</v>
          </cell>
          <cell r="H6">
            <v>141.82</v>
          </cell>
          <cell r="I6">
            <v>364.97999999999996</v>
          </cell>
          <cell r="K6">
            <v>211.16</v>
          </cell>
          <cell r="L6">
            <v>153.82</v>
          </cell>
          <cell r="N6">
            <v>0</v>
          </cell>
          <cell r="O6">
            <v>0</v>
          </cell>
          <cell r="P6">
            <v>510.70999999999992</v>
          </cell>
          <cell r="R6">
            <v>219.06</v>
          </cell>
          <cell r="S6">
            <v>215.14999999999998</v>
          </cell>
          <cell r="T6">
            <v>137.82999999999998</v>
          </cell>
          <cell r="U6">
            <v>153.82</v>
          </cell>
        </row>
        <row r="7">
          <cell r="A7" t="str">
            <v>0100100202600</v>
          </cell>
          <cell r="B7" t="str">
            <v>LIBERTY COMM UNIT SCHOOL DIST 2</v>
          </cell>
          <cell r="C7" t="str">
            <v>ADAMS</v>
          </cell>
          <cell r="D7" t="str">
            <v>Unit</v>
          </cell>
          <cell r="E7" t="str">
            <v>CY</v>
          </cell>
          <cell r="F7">
            <v>600</v>
          </cell>
          <cell r="H7">
            <v>195.5</v>
          </cell>
          <cell r="I7">
            <v>402.5</v>
          </cell>
          <cell r="K7">
            <v>215</v>
          </cell>
          <cell r="L7">
            <v>187.5</v>
          </cell>
          <cell r="N7">
            <v>0</v>
          </cell>
          <cell r="O7">
            <v>0</v>
          </cell>
          <cell r="P7">
            <v>600</v>
          </cell>
          <cell r="R7">
            <v>279.5</v>
          </cell>
          <cell r="S7">
            <v>277.5</v>
          </cell>
          <cell r="T7">
            <v>133</v>
          </cell>
          <cell r="U7">
            <v>187.5</v>
          </cell>
        </row>
        <row r="8">
          <cell r="A8" t="str">
            <v>0100100302600</v>
          </cell>
          <cell r="B8" t="str">
            <v>CAMP POINT C U SCHOOL DIST 3</v>
          </cell>
          <cell r="C8" t="str">
            <v>ADAMS</v>
          </cell>
          <cell r="D8" t="str">
            <v>Unit</v>
          </cell>
          <cell r="E8" t="str">
            <v>CY</v>
          </cell>
          <cell r="F8">
            <v>857.75</v>
          </cell>
          <cell r="H8">
            <v>262.5</v>
          </cell>
          <cell r="I8">
            <v>588.5</v>
          </cell>
          <cell r="K8">
            <v>341</v>
          </cell>
          <cell r="L8">
            <v>247.5</v>
          </cell>
          <cell r="N8">
            <v>0</v>
          </cell>
          <cell r="O8">
            <v>0</v>
          </cell>
          <cell r="P8">
            <v>857.75</v>
          </cell>
          <cell r="R8">
            <v>391.25</v>
          </cell>
          <cell r="S8">
            <v>384.5</v>
          </cell>
          <cell r="T8">
            <v>219</v>
          </cell>
          <cell r="U8">
            <v>247.5</v>
          </cell>
        </row>
        <row r="9">
          <cell r="A9" t="str">
            <v>0100100402600</v>
          </cell>
          <cell r="B9" t="str">
            <v>COMMUNITY UNIT SCHOOL DIST 4</v>
          </cell>
          <cell r="C9" t="str">
            <v>ADAMS</v>
          </cell>
          <cell r="D9" t="str">
            <v>Unit</v>
          </cell>
          <cell r="E9" t="str">
            <v>Avg</v>
          </cell>
          <cell r="F9">
            <v>653.54</v>
          </cell>
          <cell r="H9">
            <v>205.99</v>
          </cell>
          <cell r="I9">
            <v>443.14</v>
          </cell>
          <cell r="K9">
            <v>254.32</v>
          </cell>
          <cell r="L9">
            <v>188.82</v>
          </cell>
          <cell r="N9">
            <v>0</v>
          </cell>
          <cell r="O9">
            <v>0</v>
          </cell>
          <cell r="P9">
            <v>653.53999999999985</v>
          </cell>
          <cell r="R9">
            <v>307.89999999999998</v>
          </cell>
          <cell r="S9">
            <v>303.49</v>
          </cell>
          <cell r="T9">
            <v>156.82</v>
          </cell>
          <cell r="U9">
            <v>188.82</v>
          </cell>
        </row>
        <row r="10">
          <cell r="A10" t="str">
            <v>0100117202200</v>
          </cell>
          <cell r="B10" t="str">
            <v>QUINCY SCHOOL DISTRICT 172</v>
          </cell>
          <cell r="C10" t="str">
            <v>ADAMS</v>
          </cell>
          <cell r="D10" t="str">
            <v>Unit</v>
          </cell>
          <cell r="E10" t="str">
            <v>Avg</v>
          </cell>
          <cell r="F10">
            <v>6157.13</v>
          </cell>
          <cell r="H10">
            <v>1864.99</v>
          </cell>
          <cell r="I10">
            <v>4223.3100000000004</v>
          </cell>
          <cell r="K10">
            <v>2400.3200000000002</v>
          </cell>
          <cell r="L10">
            <v>1822.99</v>
          </cell>
          <cell r="N10">
            <v>0</v>
          </cell>
          <cell r="O10">
            <v>0</v>
          </cell>
          <cell r="P10">
            <v>6157.13</v>
          </cell>
          <cell r="R10">
            <v>2870.81</v>
          </cell>
          <cell r="S10">
            <v>2801.98</v>
          </cell>
          <cell r="T10">
            <v>1463.33</v>
          </cell>
          <cell r="U10">
            <v>1822.99</v>
          </cell>
        </row>
        <row r="11">
          <cell r="A11" t="str">
            <v>0100500102600</v>
          </cell>
          <cell r="B11" t="str">
            <v>BROWN COUNTY C U SCH DIST 1</v>
          </cell>
          <cell r="C11" t="str">
            <v>BROWN</v>
          </cell>
          <cell r="D11" t="str">
            <v>Unit</v>
          </cell>
          <cell r="E11" t="str">
            <v>CY</v>
          </cell>
          <cell r="F11">
            <v>666.5</v>
          </cell>
          <cell r="H11">
            <v>190</v>
          </cell>
          <cell r="I11">
            <v>468.5</v>
          </cell>
          <cell r="K11">
            <v>259.5</v>
          </cell>
          <cell r="L11">
            <v>209</v>
          </cell>
          <cell r="N11">
            <v>0</v>
          </cell>
          <cell r="O11">
            <v>0</v>
          </cell>
          <cell r="P11">
            <v>666.5</v>
          </cell>
          <cell r="R11">
            <v>303.5</v>
          </cell>
          <cell r="S11">
            <v>295.5</v>
          </cell>
          <cell r="T11">
            <v>154</v>
          </cell>
          <cell r="U11">
            <v>209</v>
          </cell>
        </row>
        <row r="12">
          <cell r="A12" t="str">
            <v>0100901502600</v>
          </cell>
          <cell r="B12" t="str">
            <v>BEARDSTOWN C U SCH DIST 15</v>
          </cell>
          <cell r="C12" t="str">
            <v>CASS</v>
          </cell>
          <cell r="D12" t="str">
            <v>Unit</v>
          </cell>
          <cell r="E12" t="str">
            <v>Avg</v>
          </cell>
          <cell r="F12">
            <v>1386.54</v>
          </cell>
          <cell r="H12">
            <v>387.82</v>
          </cell>
          <cell r="I12">
            <v>982.46999999999991</v>
          </cell>
          <cell r="K12">
            <v>544.81999999999994</v>
          </cell>
          <cell r="L12">
            <v>437.65</v>
          </cell>
          <cell r="N12">
            <v>0</v>
          </cell>
          <cell r="O12">
            <v>0</v>
          </cell>
          <cell r="P12">
            <v>1386.54</v>
          </cell>
          <cell r="R12">
            <v>608.4</v>
          </cell>
          <cell r="S12">
            <v>592.15</v>
          </cell>
          <cell r="T12">
            <v>340.49</v>
          </cell>
          <cell r="U12">
            <v>437.65</v>
          </cell>
        </row>
        <row r="13">
          <cell r="A13" t="str">
            <v>0100906402600</v>
          </cell>
          <cell r="B13" t="str">
            <v>VIRGINIA C U SCH DIST 64</v>
          </cell>
          <cell r="C13" t="str">
            <v>CASS</v>
          </cell>
          <cell r="D13" t="str">
            <v>Unit</v>
          </cell>
          <cell r="E13" t="str">
            <v>CY</v>
          </cell>
          <cell r="F13">
            <v>303</v>
          </cell>
          <cell r="H13">
            <v>108.5</v>
          </cell>
          <cell r="I13">
            <v>192.5</v>
          </cell>
          <cell r="K13">
            <v>116</v>
          </cell>
          <cell r="L13">
            <v>76.5</v>
          </cell>
          <cell r="N13">
            <v>0</v>
          </cell>
          <cell r="O13">
            <v>0</v>
          </cell>
          <cell r="P13">
            <v>303</v>
          </cell>
          <cell r="R13">
            <v>154</v>
          </cell>
          <cell r="S13">
            <v>152</v>
          </cell>
          <cell r="T13">
            <v>72.5</v>
          </cell>
          <cell r="U13">
            <v>76.5</v>
          </cell>
        </row>
        <row r="14">
          <cell r="A14" t="str">
            <v>0100926202600</v>
          </cell>
          <cell r="B14" t="str">
            <v>A C CENTRAL CUSD 262</v>
          </cell>
          <cell r="C14" t="str">
            <v>CASS</v>
          </cell>
          <cell r="D14" t="str">
            <v>Unit</v>
          </cell>
          <cell r="E14" t="str">
            <v>Avg</v>
          </cell>
          <cell r="F14">
            <v>377.7</v>
          </cell>
          <cell r="H14">
            <v>106.14999999999999</v>
          </cell>
          <cell r="I14">
            <v>269.3</v>
          </cell>
          <cell r="K14">
            <v>136.15</v>
          </cell>
          <cell r="L14">
            <v>133.14999999999998</v>
          </cell>
          <cell r="N14">
            <v>0</v>
          </cell>
          <cell r="O14">
            <v>0</v>
          </cell>
          <cell r="P14">
            <v>377.69999999999993</v>
          </cell>
          <cell r="R14">
            <v>158.05999999999997</v>
          </cell>
          <cell r="S14">
            <v>155.80999999999997</v>
          </cell>
          <cell r="T14">
            <v>86.49</v>
          </cell>
          <cell r="U14">
            <v>133.14999999999998</v>
          </cell>
        </row>
        <row r="15">
          <cell r="A15" t="str">
            <v>0106900102600</v>
          </cell>
          <cell r="B15" t="str">
            <v>FRANKLIN C U SCHOOL DISTRICT 1</v>
          </cell>
          <cell r="C15" t="str">
            <v>MORGAN</v>
          </cell>
          <cell r="D15" t="str">
            <v>Unit</v>
          </cell>
          <cell r="E15" t="str">
            <v>CY</v>
          </cell>
          <cell r="F15">
            <v>280.25</v>
          </cell>
          <cell r="H15">
            <v>74</v>
          </cell>
          <cell r="I15">
            <v>205</v>
          </cell>
          <cell r="K15">
            <v>118</v>
          </cell>
          <cell r="L15">
            <v>87</v>
          </cell>
          <cell r="N15">
            <v>0</v>
          </cell>
          <cell r="O15">
            <v>0</v>
          </cell>
          <cell r="P15">
            <v>280.25</v>
          </cell>
          <cell r="R15">
            <v>126.75</v>
          </cell>
          <cell r="S15">
            <v>125.5</v>
          </cell>
          <cell r="T15">
            <v>66.5</v>
          </cell>
          <cell r="U15">
            <v>87</v>
          </cell>
        </row>
        <row r="16">
          <cell r="A16" t="str">
            <v>0106900602600</v>
          </cell>
          <cell r="B16" t="str">
            <v>WAVERLY C U SCHOOL DIST 6</v>
          </cell>
          <cell r="C16" t="str">
            <v>MORGAN</v>
          </cell>
          <cell r="D16" t="str">
            <v>Unit</v>
          </cell>
          <cell r="E16" t="str">
            <v>Avg</v>
          </cell>
          <cell r="F16">
            <v>345.7</v>
          </cell>
          <cell r="H16">
            <v>107.32</v>
          </cell>
          <cell r="I16">
            <v>234.97</v>
          </cell>
          <cell r="K16">
            <v>120.49</v>
          </cell>
          <cell r="L16">
            <v>114.47999999999999</v>
          </cell>
          <cell r="N16">
            <v>0</v>
          </cell>
          <cell r="O16">
            <v>0</v>
          </cell>
          <cell r="P16">
            <v>345.70000000000005</v>
          </cell>
          <cell r="R16">
            <v>154.22</v>
          </cell>
          <cell r="S16">
            <v>150.80999999999997</v>
          </cell>
          <cell r="T16">
            <v>77</v>
          </cell>
          <cell r="U16">
            <v>114.47999999999999</v>
          </cell>
        </row>
        <row r="17">
          <cell r="A17" t="str">
            <v>0106901102600</v>
          </cell>
          <cell r="B17" t="str">
            <v>MEREDOSIA-CHAMBERSBURG CUSD 11</v>
          </cell>
          <cell r="C17" t="str">
            <v>MORGAN</v>
          </cell>
          <cell r="D17" t="str">
            <v>Unit</v>
          </cell>
          <cell r="E17" t="str">
            <v>CY</v>
          </cell>
          <cell r="F17">
            <v>177</v>
          </cell>
          <cell r="H17">
            <v>55.5</v>
          </cell>
          <cell r="I17">
            <v>119</v>
          </cell>
          <cell r="K17">
            <v>71.5</v>
          </cell>
          <cell r="L17">
            <v>47.5</v>
          </cell>
          <cell r="N17">
            <v>0</v>
          </cell>
          <cell r="O17">
            <v>0</v>
          </cell>
          <cell r="P17">
            <v>177</v>
          </cell>
          <cell r="R17">
            <v>91.5</v>
          </cell>
          <cell r="S17">
            <v>89</v>
          </cell>
          <cell r="T17">
            <v>38</v>
          </cell>
          <cell r="U17">
            <v>47.5</v>
          </cell>
        </row>
        <row r="18">
          <cell r="A18" t="str">
            <v>0106902702600</v>
          </cell>
          <cell r="B18" t="str">
            <v>TRIOPIA C U SCHOOL DISTRICT 27</v>
          </cell>
          <cell r="C18" t="str">
            <v>MORGAN</v>
          </cell>
          <cell r="D18" t="str">
            <v>Unit</v>
          </cell>
          <cell r="E18" t="str">
            <v>CY</v>
          </cell>
          <cell r="F18">
            <v>369</v>
          </cell>
          <cell r="H18">
            <v>100.5</v>
          </cell>
          <cell r="I18">
            <v>266.5</v>
          </cell>
          <cell r="K18">
            <v>157.5</v>
          </cell>
          <cell r="L18">
            <v>109</v>
          </cell>
          <cell r="N18">
            <v>0</v>
          </cell>
          <cell r="O18">
            <v>0</v>
          </cell>
          <cell r="P18">
            <v>369</v>
          </cell>
          <cell r="R18">
            <v>150</v>
          </cell>
          <cell r="S18">
            <v>148</v>
          </cell>
          <cell r="T18">
            <v>110</v>
          </cell>
          <cell r="U18">
            <v>109</v>
          </cell>
        </row>
        <row r="19">
          <cell r="A19" t="str">
            <v>0106911702200</v>
          </cell>
          <cell r="B19" t="str">
            <v>JACKSONVILLE SCHOOL DIST 117</v>
          </cell>
          <cell r="C19" t="str">
            <v>MORGAN</v>
          </cell>
          <cell r="D19" t="str">
            <v>Unit</v>
          </cell>
          <cell r="E19" t="str">
            <v>Avg</v>
          </cell>
          <cell r="F19">
            <v>3122.28</v>
          </cell>
          <cell r="H19">
            <v>926.32</v>
          </cell>
          <cell r="I19">
            <v>2161.96</v>
          </cell>
          <cell r="K19">
            <v>1191.6500000000001</v>
          </cell>
          <cell r="L19">
            <v>970.31</v>
          </cell>
          <cell r="N19">
            <v>0</v>
          </cell>
          <cell r="O19">
            <v>0</v>
          </cell>
          <cell r="P19">
            <v>3122.2799999999997</v>
          </cell>
          <cell r="R19">
            <v>1430.15</v>
          </cell>
          <cell r="S19">
            <v>1396.15</v>
          </cell>
          <cell r="T19">
            <v>721.81999999999994</v>
          </cell>
          <cell r="U19">
            <v>970.31</v>
          </cell>
        </row>
        <row r="20">
          <cell r="A20" t="str">
            <v>0107500302600</v>
          </cell>
          <cell r="B20" t="str">
            <v>PLEASANT HILL C U SCH DIST 3</v>
          </cell>
          <cell r="C20" t="str">
            <v>PIKE</v>
          </cell>
          <cell r="D20" t="str">
            <v>Unit</v>
          </cell>
          <cell r="E20" t="str">
            <v>CY</v>
          </cell>
          <cell r="F20">
            <v>287.5</v>
          </cell>
          <cell r="H20">
            <v>79.5</v>
          </cell>
          <cell r="I20">
            <v>205.5</v>
          </cell>
          <cell r="K20">
            <v>114</v>
          </cell>
          <cell r="L20">
            <v>91.5</v>
          </cell>
          <cell r="N20">
            <v>0</v>
          </cell>
          <cell r="O20">
            <v>0</v>
          </cell>
          <cell r="P20">
            <v>287.5</v>
          </cell>
          <cell r="R20">
            <v>126</v>
          </cell>
          <cell r="S20">
            <v>123.5</v>
          </cell>
          <cell r="T20">
            <v>70</v>
          </cell>
          <cell r="U20">
            <v>91.5</v>
          </cell>
        </row>
        <row r="21">
          <cell r="A21" t="str">
            <v>0107500402600</v>
          </cell>
          <cell r="B21" t="str">
            <v>GRIGGSVILLE-PERRY C U SCH DIST 4</v>
          </cell>
          <cell r="C21" t="str">
            <v>PIKE</v>
          </cell>
          <cell r="D21" t="str">
            <v>Unit</v>
          </cell>
          <cell r="E21" t="str">
            <v>Avg</v>
          </cell>
          <cell r="F21">
            <v>335.05</v>
          </cell>
          <cell r="H21">
            <v>100.99</v>
          </cell>
          <cell r="I21">
            <v>229.31</v>
          </cell>
          <cell r="K21">
            <v>142.16</v>
          </cell>
          <cell r="L21">
            <v>87.149999999999991</v>
          </cell>
          <cell r="N21">
            <v>0</v>
          </cell>
          <cell r="O21">
            <v>0</v>
          </cell>
          <cell r="P21">
            <v>335.05</v>
          </cell>
          <cell r="R21">
            <v>155.07</v>
          </cell>
          <cell r="S21">
            <v>150.32</v>
          </cell>
          <cell r="T21">
            <v>92.83</v>
          </cell>
          <cell r="U21">
            <v>87.149999999999991</v>
          </cell>
        </row>
        <row r="22">
          <cell r="A22" t="str">
            <v>0107501002600</v>
          </cell>
          <cell r="B22" t="str">
            <v>PIKELAND C U SCH DIST 10</v>
          </cell>
          <cell r="C22" t="str">
            <v>PIKE</v>
          </cell>
          <cell r="D22" t="str">
            <v>Unit</v>
          </cell>
          <cell r="E22" t="str">
            <v>Avg</v>
          </cell>
          <cell r="F22">
            <v>1119.78</v>
          </cell>
          <cell r="H22">
            <v>324.32</v>
          </cell>
          <cell r="I22">
            <v>786.8</v>
          </cell>
          <cell r="K22">
            <v>472.47999999999996</v>
          </cell>
          <cell r="L22">
            <v>314.32</v>
          </cell>
          <cell r="N22">
            <v>0</v>
          </cell>
          <cell r="O22">
            <v>0</v>
          </cell>
          <cell r="P22">
            <v>1119.78</v>
          </cell>
          <cell r="R22">
            <v>511.64</v>
          </cell>
          <cell r="S22">
            <v>502.97999999999996</v>
          </cell>
          <cell r="T22">
            <v>293.82</v>
          </cell>
          <cell r="U22">
            <v>314.32</v>
          </cell>
        </row>
        <row r="23">
          <cell r="A23" t="str">
            <v>0107501202600</v>
          </cell>
          <cell r="B23" t="str">
            <v>WESTERN CUSD 12</v>
          </cell>
          <cell r="C23" t="str">
            <v>PIKE</v>
          </cell>
          <cell r="D23" t="str">
            <v>Unit</v>
          </cell>
          <cell r="E23" t="str">
            <v>Avg</v>
          </cell>
          <cell r="F23">
            <v>476.11</v>
          </cell>
          <cell r="H23">
            <v>138.31</v>
          </cell>
          <cell r="I23">
            <v>329.8</v>
          </cell>
          <cell r="K23">
            <v>197.14</v>
          </cell>
          <cell r="L23">
            <v>132.66</v>
          </cell>
          <cell r="N23">
            <v>0</v>
          </cell>
          <cell r="O23">
            <v>0</v>
          </cell>
          <cell r="P23">
            <v>476.10999999999996</v>
          </cell>
          <cell r="R23">
            <v>223.47</v>
          </cell>
          <cell r="S23">
            <v>215.47</v>
          </cell>
          <cell r="T23">
            <v>119.97999999999999</v>
          </cell>
          <cell r="U23">
            <v>132.66</v>
          </cell>
        </row>
        <row r="24">
          <cell r="A24" t="str">
            <v>0108600102600</v>
          </cell>
          <cell r="B24" t="str">
            <v>WINCHESTER C U SCH DIST 1</v>
          </cell>
          <cell r="C24" t="str">
            <v>SCOTT</v>
          </cell>
          <cell r="D24" t="str">
            <v>Unit</v>
          </cell>
          <cell r="E24" t="str">
            <v>Avg</v>
          </cell>
          <cell r="F24">
            <v>563.19000000000005</v>
          </cell>
          <cell r="H24">
            <v>161.82</v>
          </cell>
          <cell r="I24">
            <v>394.46</v>
          </cell>
          <cell r="K24">
            <v>224.31</v>
          </cell>
          <cell r="L24">
            <v>170.14999999999998</v>
          </cell>
          <cell r="N24">
            <v>0</v>
          </cell>
          <cell r="O24">
            <v>0</v>
          </cell>
          <cell r="P24">
            <v>563.18999999999994</v>
          </cell>
          <cell r="R24">
            <v>251.04999999999998</v>
          </cell>
          <cell r="S24">
            <v>244.14</v>
          </cell>
          <cell r="T24">
            <v>141.99</v>
          </cell>
          <cell r="U24">
            <v>170.14999999999998</v>
          </cell>
        </row>
        <row r="25">
          <cell r="A25" t="str">
            <v>0108600202600</v>
          </cell>
          <cell r="B25" t="str">
            <v>SCOTT-MORGAN C U SCHOOL DIST 2</v>
          </cell>
          <cell r="C25" t="str">
            <v>SCOTT</v>
          </cell>
          <cell r="D25" t="str">
            <v>Unit</v>
          </cell>
          <cell r="E25" t="str">
            <v>Avg</v>
          </cell>
          <cell r="F25">
            <v>215.54</v>
          </cell>
          <cell r="H25">
            <v>55.150000000000006</v>
          </cell>
          <cell r="I25">
            <v>159.63999999999999</v>
          </cell>
          <cell r="K25">
            <v>93.149999999999991</v>
          </cell>
          <cell r="L25">
            <v>66.489999999999995</v>
          </cell>
          <cell r="N25">
            <v>0</v>
          </cell>
          <cell r="O25">
            <v>0</v>
          </cell>
          <cell r="P25">
            <v>215.54</v>
          </cell>
          <cell r="R25">
            <v>85.73</v>
          </cell>
          <cell r="S25">
            <v>84.98</v>
          </cell>
          <cell r="T25">
            <v>63.319999999999993</v>
          </cell>
          <cell r="U25">
            <v>66.489999999999995</v>
          </cell>
        </row>
        <row r="26">
          <cell r="A26" t="str">
            <v>0300300102600</v>
          </cell>
          <cell r="B26" t="str">
            <v>MULBERRY GROVE C U SCH DIST 1</v>
          </cell>
          <cell r="C26" t="str">
            <v>BOND</v>
          </cell>
          <cell r="D26" t="str">
            <v>Unit</v>
          </cell>
          <cell r="E26" t="str">
            <v>Avg</v>
          </cell>
          <cell r="F26">
            <v>367.47</v>
          </cell>
          <cell r="H26">
            <v>98.99</v>
          </cell>
          <cell r="I26">
            <v>266.98</v>
          </cell>
          <cell r="K26">
            <v>157.65</v>
          </cell>
          <cell r="L26">
            <v>109.33</v>
          </cell>
          <cell r="N26">
            <v>0</v>
          </cell>
          <cell r="O26">
            <v>0</v>
          </cell>
          <cell r="P26">
            <v>367.46999999999997</v>
          </cell>
          <cell r="R26">
            <v>163.32</v>
          </cell>
          <cell r="S26">
            <v>161.82</v>
          </cell>
          <cell r="T26">
            <v>94.82</v>
          </cell>
          <cell r="U26">
            <v>109.33</v>
          </cell>
        </row>
        <row r="27">
          <cell r="A27" t="str">
            <v>0300300202600</v>
          </cell>
          <cell r="B27" t="str">
            <v>BOND CO C U SCHOOL DIST 2</v>
          </cell>
          <cell r="C27" t="str">
            <v>BOND</v>
          </cell>
          <cell r="D27" t="str">
            <v>Unit</v>
          </cell>
          <cell r="E27" t="str">
            <v>Avg</v>
          </cell>
          <cell r="F27">
            <v>1670.69</v>
          </cell>
          <cell r="H27">
            <v>463.99</v>
          </cell>
          <cell r="I27">
            <v>1188.1200000000001</v>
          </cell>
          <cell r="K27">
            <v>658.48</v>
          </cell>
          <cell r="L27">
            <v>529.64</v>
          </cell>
          <cell r="N27">
            <v>0</v>
          </cell>
          <cell r="O27">
            <v>0</v>
          </cell>
          <cell r="P27">
            <v>1670.69</v>
          </cell>
          <cell r="R27">
            <v>732.38999999999987</v>
          </cell>
          <cell r="S27">
            <v>713.81</v>
          </cell>
          <cell r="T27">
            <v>408.65999999999997</v>
          </cell>
          <cell r="U27">
            <v>529.64</v>
          </cell>
        </row>
        <row r="28">
          <cell r="A28" t="str">
            <v>0301100102600</v>
          </cell>
          <cell r="B28" t="str">
            <v>MORRISONVILLE C U SCH DIST 1</v>
          </cell>
          <cell r="C28" t="str">
            <v>CHRISTIAN</v>
          </cell>
          <cell r="D28" t="str">
            <v>Unit</v>
          </cell>
          <cell r="E28" t="str">
            <v>Avg</v>
          </cell>
          <cell r="F28">
            <v>275.11</v>
          </cell>
          <cell r="H28">
            <v>82.48</v>
          </cell>
          <cell r="I28">
            <v>190.8</v>
          </cell>
          <cell r="K28">
            <v>104.15</v>
          </cell>
          <cell r="L28">
            <v>86.65</v>
          </cell>
          <cell r="N28">
            <v>0</v>
          </cell>
          <cell r="O28">
            <v>0</v>
          </cell>
          <cell r="P28">
            <v>275.10999999999996</v>
          </cell>
          <cell r="R28">
            <v>125.13</v>
          </cell>
          <cell r="S28">
            <v>123.3</v>
          </cell>
          <cell r="T28">
            <v>63.33</v>
          </cell>
          <cell r="U28">
            <v>86.65</v>
          </cell>
        </row>
        <row r="29">
          <cell r="A29" t="str">
            <v>0301100302600</v>
          </cell>
          <cell r="B29" t="str">
            <v>TAYLORVILLE C U SCH DIST 3</v>
          </cell>
          <cell r="C29" t="str">
            <v>CHRISTIAN</v>
          </cell>
          <cell r="D29" t="str">
            <v>Unit</v>
          </cell>
          <cell r="E29" t="str">
            <v>Avg</v>
          </cell>
          <cell r="F29">
            <v>2265.04</v>
          </cell>
          <cell r="H29">
            <v>559.82000000000005</v>
          </cell>
          <cell r="I29">
            <v>1685.9699999999998</v>
          </cell>
          <cell r="K29">
            <v>911.65</v>
          </cell>
          <cell r="L29">
            <v>774.32</v>
          </cell>
          <cell r="N29">
            <v>0</v>
          </cell>
          <cell r="O29">
            <v>0</v>
          </cell>
          <cell r="P29">
            <v>2265.04</v>
          </cell>
          <cell r="R29">
            <v>899.73000000000013</v>
          </cell>
          <cell r="S29">
            <v>880.48000000000013</v>
          </cell>
          <cell r="T29">
            <v>590.99</v>
          </cell>
          <cell r="U29">
            <v>774.32</v>
          </cell>
        </row>
        <row r="30">
          <cell r="A30" t="str">
            <v>0301100402600</v>
          </cell>
          <cell r="B30" t="str">
            <v>EDINBURG C U SCH DIST 4</v>
          </cell>
          <cell r="C30" t="str">
            <v>CHRISTIAN</v>
          </cell>
          <cell r="D30" t="str">
            <v>Unit</v>
          </cell>
          <cell r="E30" t="str">
            <v>CY</v>
          </cell>
          <cell r="F30">
            <v>228</v>
          </cell>
          <cell r="H30">
            <v>65.5</v>
          </cell>
          <cell r="I30">
            <v>161</v>
          </cell>
          <cell r="K30">
            <v>79.5</v>
          </cell>
          <cell r="L30">
            <v>81.5</v>
          </cell>
          <cell r="N30">
            <v>0</v>
          </cell>
          <cell r="O30">
            <v>0</v>
          </cell>
          <cell r="P30">
            <v>228</v>
          </cell>
          <cell r="R30">
            <v>102</v>
          </cell>
          <cell r="S30">
            <v>100.5</v>
          </cell>
          <cell r="T30">
            <v>44.5</v>
          </cell>
          <cell r="U30">
            <v>81.5</v>
          </cell>
        </row>
        <row r="31">
          <cell r="A31" t="str">
            <v>0301100802600</v>
          </cell>
          <cell r="B31" t="str">
            <v>PANA COMM UNIT SCHOOL DIST 8</v>
          </cell>
          <cell r="C31" t="str">
            <v>CHRISTIAN</v>
          </cell>
          <cell r="D31" t="str">
            <v>Unit</v>
          </cell>
          <cell r="E31" t="str">
            <v>Avg</v>
          </cell>
          <cell r="F31">
            <v>1201.1300000000001</v>
          </cell>
          <cell r="H31">
            <v>322.65999999999997</v>
          </cell>
          <cell r="I31">
            <v>872.64</v>
          </cell>
          <cell r="K31">
            <v>475.49</v>
          </cell>
          <cell r="L31">
            <v>397.15</v>
          </cell>
          <cell r="N31">
            <v>0</v>
          </cell>
          <cell r="O31">
            <v>0</v>
          </cell>
          <cell r="P31">
            <v>1201.1300000000001</v>
          </cell>
          <cell r="R31">
            <v>512.98</v>
          </cell>
          <cell r="S31">
            <v>507.14999999999992</v>
          </cell>
          <cell r="T31">
            <v>291</v>
          </cell>
          <cell r="U31">
            <v>397.15</v>
          </cell>
        </row>
        <row r="32">
          <cell r="A32" t="str">
            <v>0301101402400</v>
          </cell>
          <cell r="B32" t="str">
            <v>SOUTH FORK SCHOOL DISTRICT 14</v>
          </cell>
          <cell r="C32" t="str">
            <v>CHRISTIAN</v>
          </cell>
          <cell r="D32" t="str">
            <v>Unit</v>
          </cell>
          <cell r="E32" t="str">
            <v>Avg</v>
          </cell>
          <cell r="F32">
            <v>287.70999999999998</v>
          </cell>
          <cell r="H32">
            <v>88.99</v>
          </cell>
          <cell r="I32">
            <v>196.80999999999997</v>
          </cell>
          <cell r="K32">
            <v>106.99</v>
          </cell>
          <cell r="L32">
            <v>89.82</v>
          </cell>
          <cell r="N32">
            <v>0</v>
          </cell>
          <cell r="O32">
            <v>0</v>
          </cell>
          <cell r="P32">
            <v>287.70999999999998</v>
          </cell>
          <cell r="R32">
            <v>132.23000000000002</v>
          </cell>
          <cell r="S32">
            <v>130.32</v>
          </cell>
          <cell r="T32">
            <v>65.66</v>
          </cell>
          <cell r="U32">
            <v>89.82</v>
          </cell>
        </row>
        <row r="33">
          <cell r="A33" t="str">
            <v>0302501002600</v>
          </cell>
          <cell r="B33" t="str">
            <v>ALTAMONT COMM UNIT SCH DIST 10</v>
          </cell>
          <cell r="C33" t="str">
            <v>EFFINGHAM</v>
          </cell>
          <cell r="D33" t="str">
            <v>Unit</v>
          </cell>
          <cell r="E33" t="str">
            <v>CY</v>
          </cell>
          <cell r="F33">
            <v>677.75</v>
          </cell>
          <cell r="H33">
            <v>192.25</v>
          </cell>
          <cell r="I33">
            <v>477.5</v>
          </cell>
          <cell r="K33">
            <v>233.5</v>
          </cell>
          <cell r="L33">
            <v>244</v>
          </cell>
          <cell r="N33">
            <v>0</v>
          </cell>
          <cell r="O33">
            <v>0</v>
          </cell>
          <cell r="P33">
            <v>677.75</v>
          </cell>
          <cell r="R33">
            <v>298.75</v>
          </cell>
          <cell r="S33">
            <v>290.75</v>
          </cell>
          <cell r="T33">
            <v>135</v>
          </cell>
          <cell r="U33">
            <v>244</v>
          </cell>
        </row>
        <row r="34">
          <cell r="A34" t="str">
            <v>0302502002600</v>
          </cell>
          <cell r="B34" t="str">
            <v>BEECHER CITY C U SCHOOL DIST 20</v>
          </cell>
          <cell r="C34" t="str">
            <v>EFFINGHAM</v>
          </cell>
          <cell r="D34" t="str">
            <v>Unit</v>
          </cell>
          <cell r="E34" t="str">
            <v>CY</v>
          </cell>
          <cell r="F34">
            <v>305</v>
          </cell>
          <cell r="H34">
            <v>95</v>
          </cell>
          <cell r="I34">
            <v>208.5</v>
          </cell>
          <cell r="K34">
            <v>108.5</v>
          </cell>
          <cell r="L34">
            <v>100</v>
          </cell>
          <cell r="N34">
            <v>0</v>
          </cell>
          <cell r="O34">
            <v>0</v>
          </cell>
          <cell r="P34">
            <v>305</v>
          </cell>
          <cell r="R34">
            <v>144</v>
          </cell>
          <cell r="S34">
            <v>142.5</v>
          </cell>
          <cell r="T34">
            <v>61</v>
          </cell>
          <cell r="U34">
            <v>100</v>
          </cell>
        </row>
        <row r="35">
          <cell r="A35" t="str">
            <v>0302503002600</v>
          </cell>
          <cell r="B35" t="str">
            <v>DIETERICH COMM UNIT SCH DIST 30</v>
          </cell>
          <cell r="C35" t="str">
            <v>EFFINGHAM</v>
          </cell>
          <cell r="D35" t="str">
            <v>Unit</v>
          </cell>
          <cell r="E35" t="str">
            <v>CY</v>
          </cell>
          <cell r="F35">
            <v>534</v>
          </cell>
          <cell r="H35">
            <v>175</v>
          </cell>
          <cell r="I35">
            <v>351</v>
          </cell>
          <cell r="K35">
            <v>219.5</v>
          </cell>
          <cell r="L35">
            <v>131.5</v>
          </cell>
          <cell r="N35">
            <v>0</v>
          </cell>
          <cell r="O35">
            <v>0</v>
          </cell>
          <cell r="P35">
            <v>534</v>
          </cell>
          <cell r="R35">
            <v>276.5</v>
          </cell>
          <cell r="S35">
            <v>268.5</v>
          </cell>
          <cell r="T35">
            <v>126</v>
          </cell>
          <cell r="U35">
            <v>131.5</v>
          </cell>
        </row>
        <row r="36">
          <cell r="A36" t="str">
            <v>0302504002600</v>
          </cell>
          <cell r="B36" t="str">
            <v>EFFINGHAM COMM UNIT SCH DIST 40</v>
          </cell>
          <cell r="C36" t="str">
            <v>EFFINGHAM</v>
          </cell>
          <cell r="D36" t="str">
            <v>Unit</v>
          </cell>
          <cell r="E36" t="str">
            <v>Avg</v>
          </cell>
          <cell r="F36">
            <v>2456.11</v>
          </cell>
          <cell r="H36">
            <v>686.98</v>
          </cell>
          <cell r="I36">
            <v>1743.3000000000002</v>
          </cell>
          <cell r="K36">
            <v>969.82</v>
          </cell>
          <cell r="L36">
            <v>773.4799999999999</v>
          </cell>
          <cell r="N36">
            <v>0</v>
          </cell>
          <cell r="O36">
            <v>0</v>
          </cell>
          <cell r="P36">
            <v>2456.1099999999997</v>
          </cell>
          <cell r="R36">
            <v>1094.1400000000001</v>
          </cell>
          <cell r="S36">
            <v>1068.31</v>
          </cell>
          <cell r="T36">
            <v>588.49</v>
          </cell>
          <cell r="U36">
            <v>773.4799999999999</v>
          </cell>
        </row>
        <row r="37">
          <cell r="A37" t="str">
            <v>0302505002600</v>
          </cell>
          <cell r="B37" t="str">
            <v>TEUTOPOLIS C U SCHOOL DIST 50</v>
          </cell>
          <cell r="C37" t="str">
            <v>EFFINGHAM</v>
          </cell>
          <cell r="D37" t="str">
            <v>Unit</v>
          </cell>
          <cell r="E37" t="str">
            <v>CY</v>
          </cell>
          <cell r="F37">
            <v>1045.25</v>
          </cell>
          <cell r="H37">
            <v>301</v>
          </cell>
          <cell r="I37">
            <v>735.5</v>
          </cell>
          <cell r="K37">
            <v>406</v>
          </cell>
          <cell r="L37">
            <v>329.5</v>
          </cell>
          <cell r="N37">
            <v>0</v>
          </cell>
          <cell r="O37">
            <v>0</v>
          </cell>
          <cell r="P37">
            <v>1045.25</v>
          </cell>
          <cell r="R37">
            <v>482.25</v>
          </cell>
          <cell r="S37">
            <v>473.5</v>
          </cell>
          <cell r="T37">
            <v>233.5</v>
          </cell>
          <cell r="U37">
            <v>329.5</v>
          </cell>
        </row>
        <row r="38">
          <cell r="A38" t="str">
            <v>0302620102600</v>
          </cell>
          <cell r="B38" t="str">
            <v>BROWNSTOWN C U SCH DIST 201</v>
          </cell>
          <cell r="C38" t="str">
            <v>FAYETTE</v>
          </cell>
          <cell r="D38" t="str">
            <v>Unit</v>
          </cell>
          <cell r="E38" t="str">
            <v>Avg</v>
          </cell>
          <cell r="F38">
            <v>351.63</v>
          </cell>
          <cell r="H38">
            <v>116.32</v>
          </cell>
          <cell r="I38">
            <v>231.15</v>
          </cell>
          <cell r="K38">
            <v>142.49</v>
          </cell>
          <cell r="L38">
            <v>88.66</v>
          </cell>
          <cell r="N38">
            <v>0</v>
          </cell>
          <cell r="O38">
            <v>0</v>
          </cell>
          <cell r="P38">
            <v>351.63</v>
          </cell>
          <cell r="R38">
            <v>181.14</v>
          </cell>
          <cell r="S38">
            <v>176.98</v>
          </cell>
          <cell r="T38">
            <v>81.83</v>
          </cell>
          <cell r="U38">
            <v>88.66</v>
          </cell>
        </row>
        <row r="39">
          <cell r="A39" t="str">
            <v>0302620202600</v>
          </cell>
          <cell r="B39" t="str">
            <v>ST ELMO C U SCHOOL DIST 202</v>
          </cell>
          <cell r="C39" t="str">
            <v>FAYETTE</v>
          </cell>
          <cell r="D39" t="str">
            <v>Unit</v>
          </cell>
          <cell r="E39" t="str">
            <v>CY</v>
          </cell>
          <cell r="F39">
            <v>411.25</v>
          </cell>
          <cell r="H39">
            <v>124.5</v>
          </cell>
          <cell r="I39">
            <v>284.5</v>
          </cell>
          <cell r="K39">
            <v>162.5</v>
          </cell>
          <cell r="L39">
            <v>122</v>
          </cell>
          <cell r="N39">
            <v>0</v>
          </cell>
          <cell r="O39">
            <v>0</v>
          </cell>
          <cell r="P39">
            <v>411.25</v>
          </cell>
          <cell r="R39">
            <v>193.75</v>
          </cell>
          <cell r="S39">
            <v>191.5</v>
          </cell>
          <cell r="T39">
            <v>95.5</v>
          </cell>
          <cell r="U39">
            <v>122</v>
          </cell>
        </row>
        <row r="40">
          <cell r="A40" t="str">
            <v>0302620302600</v>
          </cell>
          <cell r="B40" t="str">
            <v>VANDALIA C U SCH DIST 203</v>
          </cell>
          <cell r="C40" t="str">
            <v>FAYETTE</v>
          </cell>
          <cell r="D40" t="str">
            <v>Unit</v>
          </cell>
          <cell r="E40" t="str">
            <v>CY</v>
          </cell>
          <cell r="F40">
            <v>1382.75</v>
          </cell>
          <cell r="H40">
            <v>427</v>
          </cell>
          <cell r="I40">
            <v>942.5</v>
          </cell>
          <cell r="K40">
            <v>527</v>
          </cell>
          <cell r="L40">
            <v>415.5</v>
          </cell>
          <cell r="N40">
            <v>0</v>
          </cell>
          <cell r="O40">
            <v>0</v>
          </cell>
          <cell r="P40">
            <v>1382.75</v>
          </cell>
          <cell r="R40">
            <v>658.75</v>
          </cell>
          <cell r="S40">
            <v>645.5</v>
          </cell>
          <cell r="T40">
            <v>308.5</v>
          </cell>
          <cell r="U40">
            <v>415.5</v>
          </cell>
        </row>
        <row r="41">
          <cell r="A41" t="str">
            <v>0302620402600</v>
          </cell>
          <cell r="B41" t="str">
            <v>RAMSEY COMM UNIT SCH DIST 204</v>
          </cell>
          <cell r="C41" t="str">
            <v>FAYETTE</v>
          </cell>
          <cell r="D41" t="str">
            <v>Unit</v>
          </cell>
          <cell r="E41" t="str">
            <v>CY</v>
          </cell>
          <cell r="F41">
            <v>401.25</v>
          </cell>
          <cell r="H41">
            <v>108</v>
          </cell>
          <cell r="I41">
            <v>286.5</v>
          </cell>
          <cell r="K41">
            <v>142</v>
          </cell>
          <cell r="L41">
            <v>144.5</v>
          </cell>
          <cell r="N41">
            <v>0</v>
          </cell>
          <cell r="O41">
            <v>0</v>
          </cell>
          <cell r="P41">
            <v>401.25</v>
          </cell>
          <cell r="R41">
            <v>166.75</v>
          </cell>
          <cell r="S41">
            <v>160</v>
          </cell>
          <cell r="T41">
            <v>90</v>
          </cell>
          <cell r="U41">
            <v>144.5</v>
          </cell>
        </row>
        <row r="42">
          <cell r="A42" t="str">
            <v>0306800202600</v>
          </cell>
          <cell r="B42" t="str">
            <v>PANHANDLE COMM UNIT SCH DIST 2</v>
          </cell>
          <cell r="C42" t="str">
            <v>MONTGOMERY</v>
          </cell>
          <cell r="D42" t="str">
            <v>Unit</v>
          </cell>
          <cell r="E42" t="str">
            <v>Avg</v>
          </cell>
          <cell r="F42">
            <v>443.8</v>
          </cell>
          <cell r="H42">
            <v>129.16</v>
          </cell>
          <cell r="I42">
            <v>312.47999999999996</v>
          </cell>
          <cell r="K42">
            <v>170.32</v>
          </cell>
          <cell r="L42">
            <v>142.16</v>
          </cell>
          <cell r="N42">
            <v>0</v>
          </cell>
          <cell r="O42">
            <v>0</v>
          </cell>
          <cell r="P42">
            <v>443.7999999999999</v>
          </cell>
          <cell r="R42">
            <v>193.14999999999998</v>
          </cell>
          <cell r="S42">
            <v>190.99</v>
          </cell>
          <cell r="T42">
            <v>108.49</v>
          </cell>
          <cell r="U42">
            <v>142.16</v>
          </cell>
        </row>
        <row r="43">
          <cell r="A43" t="str">
            <v>0306800302600</v>
          </cell>
          <cell r="B43" t="str">
            <v>HILLSBORO COMM UNIT SCH DIST 3</v>
          </cell>
          <cell r="C43" t="str">
            <v>MONTGOMERY</v>
          </cell>
          <cell r="D43" t="str">
            <v>Unit</v>
          </cell>
          <cell r="E43" t="str">
            <v>Avg</v>
          </cell>
          <cell r="F43">
            <v>1515.63</v>
          </cell>
          <cell r="H43">
            <v>440.97999999999996</v>
          </cell>
          <cell r="I43">
            <v>1060.1500000000001</v>
          </cell>
          <cell r="K43">
            <v>582.99</v>
          </cell>
          <cell r="L43">
            <v>477.15999999999997</v>
          </cell>
          <cell r="N43">
            <v>0</v>
          </cell>
          <cell r="O43">
            <v>0</v>
          </cell>
          <cell r="P43">
            <v>1515.6299999999999</v>
          </cell>
          <cell r="R43">
            <v>677.31</v>
          </cell>
          <cell r="S43">
            <v>662.81</v>
          </cell>
          <cell r="T43">
            <v>361.16</v>
          </cell>
          <cell r="U43">
            <v>477.15999999999997</v>
          </cell>
        </row>
        <row r="44">
          <cell r="A44" t="str">
            <v>0306801202600</v>
          </cell>
          <cell r="B44" t="str">
            <v>LITCHFIELD C U SCHOOL DIST 12</v>
          </cell>
          <cell r="C44" t="str">
            <v>MONTGOMERY</v>
          </cell>
          <cell r="D44" t="str">
            <v>Unit</v>
          </cell>
          <cell r="E44" t="str">
            <v>Avg</v>
          </cell>
          <cell r="F44">
            <v>1283.96</v>
          </cell>
          <cell r="H44">
            <v>362.33</v>
          </cell>
          <cell r="I44">
            <v>910.8</v>
          </cell>
          <cell r="K44">
            <v>524.15</v>
          </cell>
          <cell r="L44">
            <v>386.65</v>
          </cell>
          <cell r="N44">
            <v>0</v>
          </cell>
          <cell r="O44">
            <v>0</v>
          </cell>
          <cell r="P44">
            <v>1283.96</v>
          </cell>
          <cell r="R44">
            <v>560.31999999999994</v>
          </cell>
          <cell r="S44">
            <v>549.49</v>
          </cell>
          <cell r="T44">
            <v>336.99</v>
          </cell>
          <cell r="U44">
            <v>386.65</v>
          </cell>
        </row>
        <row r="45">
          <cell r="A45" t="str">
            <v>0306802202600</v>
          </cell>
          <cell r="B45" t="str">
            <v>NOKOMIS COMM UNIT SCH DIST 22</v>
          </cell>
          <cell r="C45" t="str">
            <v>MONTGOMERY</v>
          </cell>
          <cell r="D45" t="str">
            <v>Unit</v>
          </cell>
          <cell r="E45" t="str">
            <v>Avg</v>
          </cell>
          <cell r="F45">
            <v>567.46</v>
          </cell>
          <cell r="H45">
            <v>162.99</v>
          </cell>
          <cell r="I45">
            <v>400.47</v>
          </cell>
          <cell r="K45">
            <v>219.31</v>
          </cell>
          <cell r="L45">
            <v>181.16</v>
          </cell>
          <cell r="N45">
            <v>0</v>
          </cell>
          <cell r="O45">
            <v>0</v>
          </cell>
          <cell r="P45">
            <v>567.45999999999992</v>
          </cell>
          <cell r="R45">
            <v>265.14999999999998</v>
          </cell>
          <cell r="S45">
            <v>261.14999999999998</v>
          </cell>
          <cell r="T45">
            <v>121.14999999999999</v>
          </cell>
          <cell r="U45">
            <v>181.16</v>
          </cell>
        </row>
        <row r="46">
          <cell r="A46" t="str">
            <v>0400410002600</v>
          </cell>
          <cell r="B46" t="str">
            <v>BELVIDERE C U SCH DIST 100</v>
          </cell>
          <cell r="C46" t="str">
            <v>BOONE</v>
          </cell>
          <cell r="D46" t="str">
            <v>Unit</v>
          </cell>
          <cell r="E46" t="str">
            <v>Avg</v>
          </cell>
          <cell r="F46">
            <v>7618.12</v>
          </cell>
          <cell r="H46">
            <v>1957.83</v>
          </cell>
          <cell r="I46">
            <v>5613.1299999999992</v>
          </cell>
          <cell r="K46">
            <v>2946.3199999999997</v>
          </cell>
          <cell r="L46">
            <v>2666.81</v>
          </cell>
          <cell r="N46">
            <v>0</v>
          </cell>
          <cell r="O46">
            <v>0</v>
          </cell>
          <cell r="P46">
            <v>7618.119999999999</v>
          </cell>
          <cell r="R46">
            <v>3077.6499999999996</v>
          </cell>
          <cell r="S46">
            <v>3030.49</v>
          </cell>
          <cell r="T46">
            <v>1873.6599999999999</v>
          </cell>
          <cell r="U46">
            <v>2666.81</v>
          </cell>
        </row>
        <row r="47">
          <cell r="A47" t="str">
            <v>0400420002600</v>
          </cell>
          <cell r="B47" t="str">
            <v>NORTH BOONE C U SCH DIST 200</v>
          </cell>
          <cell r="C47" t="str">
            <v>BOONE</v>
          </cell>
          <cell r="D47" t="str">
            <v>Unit</v>
          </cell>
          <cell r="E47" t="str">
            <v>Avg</v>
          </cell>
          <cell r="F47">
            <v>1560.71</v>
          </cell>
          <cell r="H47">
            <v>437.81999999999994</v>
          </cell>
          <cell r="I47">
            <v>1114.8100000000002</v>
          </cell>
          <cell r="K47">
            <v>649.82000000000005</v>
          </cell>
          <cell r="L47">
            <v>464.99</v>
          </cell>
          <cell r="N47">
            <v>0</v>
          </cell>
          <cell r="O47">
            <v>0</v>
          </cell>
          <cell r="P47">
            <v>1560.71</v>
          </cell>
          <cell r="R47">
            <v>695.06000000000006</v>
          </cell>
          <cell r="S47">
            <v>686.98</v>
          </cell>
          <cell r="T47">
            <v>400.65999999999997</v>
          </cell>
          <cell r="U47">
            <v>464.99</v>
          </cell>
        </row>
        <row r="48">
          <cell r="A48" t="str">
            <v>0410112202200</v>
          </cell>
          <cell r="B48" t="str">
            <v>HARLEM UNIT DIST 122</v>
          </cell>
          <cell r="C48" t="str">
            <v>WINNEBAGO</v>
          </cell>
          <cell r="D48" t="str">
            <v>Unit</v>
          </cell>
          <cell r="E48" t="str">
            <v>Avg</v>
          </cell>
          <cell r="F48">
            <v>6213.21</v>
          </cell>
          <cell r="H48">
            <v>1722.83</v>
          </cell>
          <cell r="I48">
            <v>4440.47</v>
          </cell>
          <cell r="K48">
            <v>2438.48</v>
          </cell>
          <cell r="L48">
            <v>2001.99</v>
          </cell>
          <cell r="N48">
            <v>0</v>
          </cell>
          <cell r="O48">
            <v>0</v>
          </cell>
          <cell r="P48">
            <v>6213.21</v>
          </cell>
          <cell r="R48">
            <v>2702.73</v>
          </cell>
          <cell r="S48">
            <v>2652.8199999999997</v>
          </cell>
          <cell r="T48">
            <v>1508.49</v>
          </cell>
          <cell r="U48">
            <v>2001.99</v>
          </cell>
        </row>
        <row r="49">
          <cell r="A49" t="str">
            <v>0410113100400</v>
          </cell>
          <cell r="B49" t="str">
            <v>KINNIKINNICK C C SCH DIST 131</v>
          </cell>
          <cell r="C49" t="str">
            <v>WINNEBAGO</v>
          </cell>
          <cell r="D49" t="str">
            <v>Elementary</v>
          </cell>
          <cell r="E49" t="str">
            <v>CY</v>
          </cell>
          <cell r="F49">
            <v>1740.25</v>
          </cell>
          <cell r="H49">
            <v>731</v>
          </cell>
          <cell r="I49">
            <v>985.5</v>
          </cell>
          <cell r="K49">
            <v>985.5</v>
          </cell>
          <cell r="L49">
            <v>0</v>
          </cell>
          <cell r="N49">
            <v>1740.25</v>
          </cell>
          <cell r="O49">
            <v>0</v>
          </cell>
          <cell r="P49">
            <v>0</v>
          </cell>
          <cell r="R49">
            <v>1113.25</v>
          </cell>
          <cell r="S49">
            <v>1089.5</v>
          </cell>
          <cell r="T49">
            <v>627</v>
          </cell>
          <cell r="U49">
            <v>0</v>
          </cell>
        </row>
        <row r="50">
          <cell r="A50" t="str">
            <v>0410113300400</v>
          </cell>
          <cell r="B50" t="str">
            <v>PRAIRIE HILL C C SCH DIST 133</v>
          </cell>
          <cell r="C50" t="str">
            <v>WINNEBAGO</v>
          </cell>
          <cell r="D50" t="str">
            <v>Elementary</v>
          </cell>
          <cell r="E50" t="str">
            <v>CY</v>
          </cell>
          <cell r="F50">
            <v>702.25</v>
          </cell>
          <cell r="H50">
            <v>303.5</v>
          </cell>
          <cell r="I50">
            <v>385</v>
          </cell>
          <cell r="K50">
            <v>385</v>
          </cell>
          <cell r="L50">
            <v>0</v>
          </cell>
          <cell r="N50">
            <v>702.25</v>
          </cell>
          <cell r="O50">
            <v>0</v>
          </cell>
          <cell r="P50">
            <v>0</v>
          </cell>
          <cell r="R50">
            <v>461.75</v>
          </cell>
          <cell r="S50">
            <v>448</v>
          </cell>
          <cell r="T50">
            <v>240.5</v>
          </cell>
          <cell r="U50">
            <v>0</v>
          </cell>
        </row>
        <row r="51">
          <cell r="A51" t="str">
            <v>0410113400400</v>
          </cell>
          <cell r="B51" t="str">
            <v>SHIRLAND C C SCHOOL DIST 134</v>
          </cell>
          <cell r="C51" t="str">
            <v>WINNEBAGO</v>
          </cell>
          <cell r="D51" t="str">
            <v>Elementary</v>
          </cell>
          <cell r="E51" t="str">
            <v>Avg</v>
          </cell>
          <cell r="F51">
            <v>102.32</v>
          </cell>
          <cell r="H51">
            <v>40.33</v>
          </cell>
          <cell r="I51">
            <v>61.33</v>
          </cell>
          <cell r="K51">
            <v>61.33</v>
          </cell>
          <cell r="L51">
            <v>0</v>
          </cell>
          <cell r="N51">
            <v>102.32000000000001</v>
          </cell>
          <cell r="O51">
            <v>0</v>
          </cell>
          <cell r="P51">
            <v>0</v>
          </cell>
          <cell r="R51">
            <v>66.990000000000009</v>
          </cell>
          <cell r="S51">
            <v>66.33</v>
          </cell>
          <cell r="T51">
            <v>35.33</v>
          </cell>
          <cell r="U51">
            <v>0</v>
          </cell>
        </row>
        <row r="52">
          <cell r="A52" t="str">
            <v>0410114000400</v>
          </cell>
          <cell r="B52" t="str">
            <v>ROCKTON SCH DIST 140</v>
          </cell>
          <cell r="C52" t="str">
            <v>WINNEBAGO</v>
          </cell>
          <cell r="D52" t="str">
            <v>Elementary</v>
          </cell>
          <cell r="E52" t="str">
            <v>CY</v>
          </cell>
          <cell r="F52">
            <v>1551</v>
          </cell>
          <cell r="H52">
            <v>661.75</v>
          </cell>
          <cell r="I52">
            <v>870.5</v>
          </cell>
          <cell r="K52">
            <v>870.5</v>
          </cell>
          <cell r="L52">
            <v>0</v>
          </cell>
          <cell r="N52">
            <v>1551</v>
          </cell>
          <cell r="O52">
            <v>0</v>
          </cell>
          <cell r="P52">
            <v>0</v>
          </cell>
          <cell r="R52">
            <v>1016</v>
          </cell>
          <cell r="S52">
            <v>997.25</v>
          </cell>
          <cell r="T52">
            <v>535</v>
          </cell>
          <cell r="U52">
            <v>0</v>
          </cell>
        </row>
        <row r="53">
          <cell r="A53" t="str">
            <v>0410120502500</v>
          </cell>
          <cell r="B53" t="str">
            <v>ROCKFORD SCHOOL DIST 205</v>
          </cell>
          <cell r="C53" t="str">
            <v>WINNEBAGO</v>
          </cell>
          <cell r="D53" t="str">
            <v>Unit</v>
          </cell>
          <cell r="E53" t="str">
            <v>Avg</v>
          </cell>
          <cell r="F53">
            <v>26130.03</v>
          </cell>
          <cell r="H53">
            <v>8018.99</v>
          </cell>
          <cell r="I53">
            <v>17889.63</v>
          </cell>
          <cell r="K53">
            <v>10235.15</v>
          </cell>
          <cell r="L53">
            <v>7654.48</v>
          </cell>
          <cell r="N53">
            <v>0</v>
          </cell>
          <cell r="O53">
            <v>0</v>
          </cell>
          <cell r="P53">
            <v>26130.030000000006</v>
          </cell>
          <cell r="R53">
            <v>12419.73</v>
          </cell>
          <cell r="S53">
            <v>12198.32</v>
          </cell>
          <cell r="T53">
            <v>6055.82</v>
          </cell>
          <cell r="U53">
            <v>7654.48</v>
          </cell>
        </row>
        <row r="54">
          <cell r="A54" t="str">
            <v>0410120701600</v>
          </cell>
          <cell r="B54" t="str">
            <v>HONONEGAH COMM H S DIST 207</v>
          </cell>
          <cell r="C54" t="str">
            <v>WINNEBAGO</v>
          </cell>
          <cell r="D54" t="str">
            <v>High School</v>
          </cell>
          <cell r="E54" t="str">
            <v>Avg</v>
          </cell>
          <cell r="F54">
            <v>1955.33</v>
          </cell>
          <cell r="H54">
            <v>0</v>
          </cell>
          <cell r="I54">
            <v>1955.33</v>
          </cell>
          <cell r="K54">
            <v>0</v>
          </cell>
          <cell r="L54">
            <v>1955.33</v>
          </cell>
          <cell r="N54">
            <v>0</v>
          </cell>
          <cell r="O54">
            <v>1955.33</v>
          </cell>
          <cell r="P54">
            <v>0</v>
          </cell>
          <cell r="R54">
            <v>0</v>
          </cell>
          <cell r="S54">
            <v>0</v>
          </cell>
          <cell r="T54">
            <v>0</v>
          </cell>
          <cell r="U54">
            <v>1955.33</v>
          </cell>
        </row>
        <row r="55">
          <cell r="A55" t="str">
            <v>0410132002600</v>
          </cell>
          <cell r="B55" t="str">
            <v>SOUTH BELOIT C U SCH DIST 320</v>
          </cell>
          <cell r="C55" t="str">
            <v>WINNEBAGO</v>
          </cell>
          <cell r="D55" t="str">
            <v>Unit</v>
          </cell>
          <cell r="E55" t="str">
            <v>Avg</v>
          </cell>
          <cell r="F55">
            <v>880.02</v>
          </cell>
          <cell r="H55">
            <v>250.31</v>
          </cell>
          <cell r="I55">
            <v>623.29999999999995</v>
          </cell>
          <cell r="K55">
            <v>360.80999999999995</v>
          </cell>
          <cell r="L55">
            <v>262.49</v>
          </cell>
          <cell r="N55">
            <v>0</v>
          </cell>
          <cell r="O55">
            <v>0</v>
          </cell>
          <cell r="P55">
            <v>880.02</v>
          </cell>
          <cell r="R55">
            <v>399.53999999999996</v>
          </cell>
          <cell r="S55">
            <v>393.13</v>
          </cell>
          <cell r="T55">
            <v>217.99</v>
          </cell>
          <cell r="U55">
            <v>262.49</v>
          </cell>
        </row>
        <row r="56">
          <cell r="A56" t="str">
            <v>0410132102600</v>
          </cell>
          <cell r="B56" t="str">
            <v>PECATONICA C U SCH DIST 321</v>
          </cell>
          <cell r="C56" t="str">
            <v>WINNEBAGO</v>
          </cell>
          <cell r="D56" t="str">
            <v>Unit</v>
          </cell>
          <cell r="E56" t="str">
            <v>CY</v>
          </cell>
          <cell r="F56">
            <v>894</v>
          </cell>
          <cell r="H56">
            <v>241</v>
          </cell>
          <cell r="I56">
            <v>647</v>
          </cell>
          <cell r="K56">
            <v>391.5</v>
          </cell>
          <cell r="L56">
            <v>255.5</v>
          </cell>
          <cell r="N56">
            <v>0</v>
          </cell>
          <cell r="O56">
            <v>0</v>
          </cell>
          <cell r="P56">
            <v>894</v>
          </cell>
          <cell r="R56">
            <v>397</v>
          </cell>
          <cell r="S56">
            <v>391</v>
          </cell>
          <cell r="T56">
            <v>241.5</v>
          </cell>
          <cell r="U56">
            <v>255.5</v>
          </cell>
        </row>
        <row r="57">
          <cell r="A57" t="str">
            <v>0410132202600</v>
          </cell>
          <cell r="B57" t="str">
            <v>DURAND C U SCH DIST 322</v>
          </cell>
          <cell r="C57" t="str">
            <v>WINNEBAGO</v>
          </cell>
          <cell r="D57" t="str">
            <v>Unit</v>
          </cell>
          <cell r="E57" t="str">
            <v>CY</v>
          </cell>
          <cell r="F57">
            <v>565.75</v>
          </cell>
          <cell r="H57">
            <v>143.5</v>
          </cell>
          <cell r="I57">
            <v>419</v>
          </cell>
          <cell r="K57">
            <v>231</v>
          </cell>
          <cell r="L57">
            <v>188</v>
          </cell>
          <cell r="N57">
            <v>0</v>
          </cell>
          <cell r="O57">
            <v>0</v>
          </cell>
          <cell r="P57">
            <v>565.75</v>
          </cell>
          <cell r="R57">
            <v>234.75</v>
          </cell>
          <cell r="S57">
            <v>231.5</v>
          </cell>
          <cell r="T57">
            <v>143</v>
          </cell>
          <cell r="U57">
            <v>188</v>
          </cell>
        </row>
        <row r="58">
          <cell r="A58" t="str">
            <v>0410132302600</v>
          </cell>
          <cell r="B58" t="str">
            <v>WINNEBAGO C U SCH DIST 323</v>
          </cell>
          <cell r="C58" t="str">
            <v>WINNEBAGO</v>
          </cell>
          <cell r="D58" t="str">
            <v>Unit</v>
          </cell>
          <cell r="E58" t="str">
            <v>Avg</v>
          </cell>
          <cell r="F58">
            <v>1338.29</v>
          </cell>
          <cell r="H58">
            <v>360.4</v>
          </cell>
          <cell r="I58">
            <v>964.81</v>
          </cell>
          <cell r="K58">
            <v>501.32</v>
          </cell>
          <cell r="L58">
            <v>463.49</v>
          </cell>
          <cell r="N58">
            <v>0</v>
          </cell>
          <cell r="O58">
            <v>0</v>
          </cell>
          <cell r="P58">
            <v>1338.2900000000002</v>
          </cell>
          <cell r="R58">
            <v>569.64</v>
          </cell>
          <cell r="S58">
            <v>556.55999999999995</v>
          </cell>
          <cell r="T58">
            <v>305.15999999999997</v>
          </cell>
          <cell r="U58">
            <v>463.49</v>
          </cell>
        </row>
        <row r="59">
          <cell r="A59" t="str">
            <v>0501601500400</v>
          </cell>
          <cell r="B59" t="str">
            <v>PALATINE C C SCHOOL DIST 15</v>
          </cell>
          <cell r="C59" t="str">
            <v>COOK</v>
          </cell>
          <cell r="D59" t="str">
            <v>Elementary</v>
          </cell>
          <cell r="E59" t="str">
            <v>Avg</v>
          </cell>
          <cell r="F59">
            <v>11222.96</v>
          </cell>
          <cell r="H59">
            <v>4383.3100000000004</v>
          </cell>
          <cell r="I59">
            <v>6726.65</v>
          </cell>
          <cell r="K59">
            <v>6726.65</v>
          </cell>
          <cell r="L59">
            <v>0</v>
          </cell>
          <cell r="N59">
            <v>11222.960000000001</v>
          </cell>
          <cell r="O59">
            <v>0</v>
          </cell>
          <cell r="P59">
            <v>0</v>
          </cell>
          <cell r="R59">
            <v>7088.14</v>
          </cell>
          <cell r="S59">
            <v>6975.14</v>
          </cell>
          <cell r="T59">
            <v>4134.82</v>
          </cell>
          <cell r="U59">
            <v>0</v>
          </cell>
        </row>
        <row r="60">
          <cell r="A60" t="str">
            <v>0501602100400</v>
          </cell>
          <cell r="B60" t="str">
            <v>WHEELING C C SCHOOL DIST 21</v>
          </cell>
          <cell r="C60" t="str">
            <v>COOK</v>
          </cell>
          <cell r="D60" t="str">
            <v>Elementary</v>
          </cell>
          <cell r="E60" t="str">
            <v>Avg</v>
          </cell>
          <cell r="F60">
            <v>5732.48</v>
          </cell>
          <cell r="H60">
            <v>2357.16</v>
          </cell>
          <cell r="I60">
            <v>3307.3199999999997</v>
          </cell>
          <cell r="K60">
            <v>3307.3199999999997</v>
          </cell>
          <cell r="L60">
            <v>0</v>
          </cell>
          <cell r="N60">
            <v>5732.48</v>
          </cell>
          <cell r="O60">
            <v>0</v>
          </cell>
          <cell r="P60">
            <v>0</v>
          </cell>
          <cell r="R60">
            <v>3699.99</v>
          </cell>
          <cell r="S60">
            <v>3631.99</v>
          </cell>
          <cell r="T60">
            <v>2032.4899999999998</v>
          </cell>
          <cell r="U60">
            <v>0</v>
          </cell>
        </row>
        <row r="61">
          <cell r="A61" t="str">
            <v>0501602300200</v>
          </cell>
          <cell r="B61" t="str">
            <v>PROSPECT HEIGHTS SCHOOL DIST 23</v>
          </cell>
          <cell r="C61" t="str">
            <v>COOK</v>
          </cell>
          <cell r="D61" t="str">
            <v>Elementary</v>
          </cell>
          <cell r="E61" t="str">
            <v>Avg</v>
          </cell>
          <cell r="F61">
            <v>1408.72</v>
          </cell>
          <cell r="H61">
            <v>535.74</v>
          </cell>
          <cell r="I61">
            <v>849.15</v>
          </cell>
          <cell r="K61">
            <v>849.15</v>
          </cell>
          <cell r="L61">
            <v>0</v>
          </cell>
          <cell r="N61">
            <v>1408.72</v>
          </cell>
          <cell r="O61">
            <v>0</v>
          </cell>
          <cell r="P61">
            <v>0</v>
          </cell>
          <cell r="R61">
            <v>897.56000000000006</v>
          </cell>
          <cell r="S61">
            <v>873.73</v>
          </cell>
          <cell r="T61">
            <v>511.15999999999997</v>
          </cell>
          <cell r="U61">
            <v>0</v>
          </cell>
        </row>
        <row r="62">
          <cell r="A62" t="str">
            <v>0501602500200</v>
          </cell>
          <cell r="B62" t="str">
            <v>ARLINGTON HEIGHTS SCH DIST 25</v>
          </cell>
          <cell r="C62" t="str">
            <v>COOK</v>
          </cell>
          <cell r="D62" t="str">
            <v>Elementary</v>
          </cell>
          <cell r="E62" t="str">
            <v>Avg</v>
          </cell>
          <cell r="F62">
            <v>5245.22</v>
          </cell>
          <cell r="H62">
            <v>2125.9</v>
          </cell>
          <cell r="I62">
            <v>3073.82</v>
          </cell>
          <cell r="K62">
            <v>3073.82</v>
          </cell>
          <cell r="L62">
            <v>0</v>
          </cell>
          <cell r="N62">
            <v>5245.22</v>
          </cell>
          <cell r="O62">
            <v>0</v>
          </cell>
          <cell r="P62">
            <v>0</v>
          </cell>
          <cell r="R62">
            <v>3432.56</v>
          </cell>
          <cell r="S62">
            <v>3387.06</v>
          </cell>
          <cell r="T62">
            <v>1812.6599999999999</v>
          </cell>
          <cell r="U62">
            <v>0</v>
          </cell>
        </row>
        <row r="63">
          <cell r="A63" t="str">
            <v>0501602600200</v>
          </cell>
          <cell r="B63" t="str">
            <v>RIVER TRAILS SCHOOL DIST 26</v>
          </cell>
          <cell r="C63" t="str">
            <v>COOK</v>
          </cell>
          <cell r="D63" t="str">
            <v>Elementary</v>
          </cell>
          <cell r="E63" t="str">
            <v>CY</v>
          </cell>
          <cell r="F63">
            <v>1553.25</v>
          </cell>
          <cell r="H63">
            <v>687.5</v>
          </cell>
          <cell r="I63">
            <v>848</v>
          </cell>
          <cell r="K63">
            <v>848</v>
          </cell>
          <cell r="L63">
            <v>0</v>
          </cell>
          <cell r="N63">
            <v>1553.25</v>
          </cell>
          <cell r="O63">
            <v>0</v>
          </cell>
          <cell r="P63">
            <v>0</v>
          </cell>
          <cell r="R63">
            <v>1045.25</v>
          </cell>
          <cell r="S63">
            <v>1027.5</v>
          </cell>
          <cell r="T63">
            <v>508</v>
          </cell>
          <cell r="U63">
            <v>0</v>
          </cell>
        </row>
        <row r="64">
          <cell r="A64" t="str">
            <v>0501602700200</v>
          </cell>
          <cell r="B64" t="str">
            <v>NORTHBROOK ELEM SCHOOL DIST 27</v>
          </cell>
          <cell r="C64" t="str">
            <v>COOK</v>
          </cell>
          <cell r="D64" t="str">
            <v>Elementary</v>
          </cell>
          <cell r="E64" t="str">
            <v>CY</v>
          </cell>
          <cell r="F64">
            <v>1364</v>
          </cell>
          <cell r="H64">
            <v>537.75</v>
          </cell>
          <cell r="I64">
            <v>816.5</v>
          </cell>
          <cell r="K64">
            <v>816.5</v>
          </cell>
          <cell r="L64">
            <v>0</v>
          </cell>
          <cell r="N64">
            <v>1364</v>
          </cell>
          <cell r="O64">
            <v>0</v>
          </cell>
          <cell r="P64">
            <v>0</v>
          </cell>
          <cell r="R64">
            <v>866.5</v>
          </cell>
          <cell r="S64">
            <v>856.75</v>
          </cell>
          <cell r="T64">
            <v>497.5</v>
          </cell>
          <cell r="U64">
            <v>0</v>
          </cell>
        </row>
        <row r="65">
          <cell r="A65" t="str">
            <v>0501602800200</v>
          </cell>
          <cell r="B65" t="str">
            <v>NORTHBROOK SCHOOL DIST 28</v>
          </cell>
          <cell r="C65" t="str">
            <v>COOK</v>
          </cell>
          <cell r="D65" t="str">
            <v>Elementary</v>
          </cell>
          <cell r="E65" t="str">
            <v>Avg</v>
          </cell>
          <cell r="F65">
            <v>1783.23</v>
          </cell>
          <cell r="H65">
            <v>753.99</v>
          </cell>
          <cell r="I65">
            <v>1013.4900000000001</v>
          </cell>
          <cell r="K65">
            <v>1013.4900000000001</v>
          </cell>
          <cell r="L65">
            <v>0</v>
          </cell>
          <cell r="N65">
            <v>1783.23</v>
          </cell>
          <cell r="O65">
            <v>0</v>
          </cell>
          <cell r="P65">
            <v>0</v>
          </cell>
          <cell r="R65">
            <v>1181.0700000000002</v>
          </cell>
          <cell r="S65">
            <v>1165.3200000000002</v>
          </cell>
          <cell r="T65">
            <v>602.16000000000008</v>
          </cell>
          <cell r="U65">
            <v>0</v>
          </cell>
        </row>
        <row r="66">
          <cell r="A66" t="str">
            <v>0501602900200</v>
          </cell>
          <cell r="B66" t="str">
            <v>SUNSET RIDGE SCHOOL DIST 29</v>
          </cell>
          <cell r="C66" t="str">
            <v>COOK</v>
          </cell>
          <cell r="D66" t="str">
            <v>Elementary</v>
          </cell>
          <cell r="E66" t="str">
            <v>CY</v>
          </cell>
          <cell r="F66">
            <v>479.75</v>
          </cell>
          <cell r="H66">
            <v>202</v>
          </cell>
          <cell r="I66">
            <v>272.5</v>
          </cell>
          <cell r="K66">
            <v>272.5</v>
          </cell>
          <cell r="L66">
            <v>0</v>
          </cell>
          <cell r="N66">
            <v>479.75</v>
          </cell>
          <cell r="O66">
            <v>0</v>
          </cell>
          <cell r="P66">
            <v>0</v>
          </cell>
          <cell r="R66">
            <v>310.25</v>
          </cell>
          <cell r="S66">
            <v>305</v>
          </cell>
          <cell r="T66">
            <v>169.5</v>
          </cell>
          <cell r="U66">
            <v>0</v>
          </cell>
        </row>
        <row r="67">
          <cell r="A67" t="str">
            <v>0501603000200</v>
          </cell>
          <cell r="B67" t="str">
            <v>NORTHBROOK/GLENVIEW SCH DIST 30</v>
          </cell>
          <cell r="C67" t="str">
            <v>COOK</v>
          </cell>
          <cell r="D67" t="str">
            <v>Elementary</v>
          </cell>
          <cell r="E67" t="str">
            <v>CY</v>
          </cell>
          <cell r="F67">
            <v>1218.5</v>
          </cell>
          <cell r="H67">
            <v>509.5</v>
          </cell>
          <cell r="I67">
            <v>697</v>
          </cell>
          <cell r="K67">
            <v>697</v>
          </cell>
          <cell r="L67">
            <v>0</v>
          </cell>
          <cell r="N67">
            <v>1218.5</v>
          </cell>
          <cell r="O67">
            <v>0</v>
          </cell>
          <cell r="P67">
            <v>0</v>
          </cell>
          <cell r="R67">
            <v>801</v>
          </cell>
          <cell r="S67">
            <v>789</v>
          </cell>
          <cell r="T67">
            <v>417.5</v>
          </cell>
          <cell r="U67">
            <v>0</v>
          </cell>
        </row>
        <row r="68">
          <cell r="A68" t="str">
            <v>0501603100200</v>
          </cell>
          <cell r="B68" t="str">
            <v>WEST NORTHFIELD SCHOOL DIST 31</v>
          </cell>
          <cell r="C68" t="str">
            <v>COOK</v>
          </cell>
          <cell r="D68" t="str">
            <v>Elementary</v>
          </cell>
          <cell r="E68" t="str">
            <v>CY</v>
          </cell>
          <cell r="F68">
            <v>850.5</v>
          </cell>
          <cell r="H68">
            <v>355</v>
          </cell>
          <cell r="I68">
            <v>486.5</v>
          </cell>
          <cell r="K68">
            <v>486.5</v>
          </cell>
          <cell r="L68">
            <v>0</v>
          </cell>
          <cell r="N68">
            <v>850.5</v>
          </cell>
          <cell r="O68">
            <v>0</v>
          </cell>
          <cell r="P68">
            <v>0</v>
          </cell>
          <cell r="R68">
            <v>554.5</v>
          </cell>
          <cell r="S68">
            <v>545.5</v>
          </cell>
          <cell r="T68">
            <v>296</v>
          </cell>
          <cell r="U68">
            <v>0</v>
          </cell>
        </row>
        <row r="69">
          <cell r="A69" t="str">
            <v>0501603400400</v>
          </cell>
          <cell r="B69" t="str">
            <v>GLENVIEW C C SCHOOL DIST 34</v>
          </cell>
          <cell r="C69" t="str">
            <v>COOK</v>
          </cell>
          <cell r="D69" t="str">
            <v>Elementary</v>
          </cell>
          <cell r="E69" t="str">
            <v>Avg</v>
          </cell>
          <cell r="F69">
            <v>4386.8999999999996</v>
          </cell>
          <cell r="H69">
            <v>1592.08</v>
          </cell>
          <cell r="I69">
            <v>2753.16</v>
          </cell>
          <cell r="K69">
            <v>2753.16</v>
          </cell>
          <cell r="L69">
            <v>0</v>
          </cell>
          <cell r="N69">
            <v>4386.8999999999996</v>
          </cell>
          <cell r="O69">
            <v>0</v>
          </cell>
          <cell r="P69">
            <v>0</v>
          </cell>
          <cell r="R69">
            <v>2679.07</v>
          </cell>
          <cell r="S69">
            <v>2637.41</v>
          </cell>
          <cell r="T69">
            <v>1707.83</v>
          </cell>
          <cell r="U69">
            <v>0</v>
          </cell>
        </row>
        <row r="70">
          <cell r="A70" t="str">
            <v>0501603500200</v>
          </cell>
          <cell r="B70" t="str">
            <v>GLENCOE SCHOOL DIST 35</v>
          </cell>
          <cell r="C70" t="str">
            <v>COOK</v>
          </cell>
          <cell r="D70" t="str">
            <v>Elementary</v>
          </cell>
          <cell r="E70" t="str">
            <v>CY</v>
          </cell>
          <cell r="F70">
            <v>1194</v>
          </cell>
          <cell r="H70">
            <v>496</v>
          </cell>
          <cell r="I70">
            <v>690.5</v>
          </cell>
          <cell r="K70">
            <v>690.5</v>
          </cell>
          <cell r="L70">
            <v>0</v>
          </cell>
          <cell r="N70">
            <v>1194</v>
          </cell>
          <cell r="O70">
            <v>0</v>
          </cell>
          <cell r="P70">
            <v>0</v>
          </cell>
          <cell r="R70">
            <v>801.5</v>
          </cell>
          <cell r="S70">
            <v>794</v>
          </cell>
          <cell r="T70">
            <v>392.5</v>
          </cell>
          <cell r="U70">
            <v>0</v>
          </cell>
        </row>
        <row r="71">
          <cell r="A71" t="str">
            <v>0501603600200</v>
          </cell>
          <cell r="B71" t="str">
            <v>WINNETKA SCHOOL DIST 36</v>
          </cell>
          <cell r="C71" t="str">
            <v>COOK</v>
          </cell>
          <cell r="D71" t="str">
            <v>Elementary</v>
          </cell>
          <cell r="E71" t="str">
            <v>CY</v>
          </cell>
          <cell r="F71">
            <v>1677.75</v>
          </cell>
          <cell r="H71">
            <v>695.5</v>
          </cell>
          <cell r="I71">
            <v>970.5</v>
          </cell>
          <cell r="K71">
            <v>970.5</v>
          </cell>
          <cell r="L71">
            <v>0</v>
          </cell>
          <cell r="N71">
            <v>1677.75</v>
          </cell>
          <cell r="O71">
            <v>0</v>
          </cell>
          <cell r="P71">
            <v>0</v>
          </cell>
          <cell r="R71">
            <v>1097.25</v>
          </cell>
          <cell r="S71">
            <v>1085.5</v>
          </cell>
          <cell r="T71">
            <v>580.5</v>
          </cell>
          <cell r="U71">
            <v>0</v>
          </cell>
        </row>
        <row r="72">
          <cell r="A72" t="str">
            <v>0501603700200</v>
          </cell>
          <cell r="B72" t="str">
            <v>AVOCA SCHOOL DIST 37</v>
          </cell>
          <cell r="C72" t="str">
            <v>COOK</v>
          </cell>
          <cell r="D72" t="str">
            <v>Elementary</v>
          </cell>
          <cell r="E72" t="str">
            <v>CY</v>
          </cell>
          <cell r="F72">
            <v>728.5</v>
          </cell>
          <cell r="H72">
            <v>277</v>
          </cell>
          <cell r="I72">
            <v>448</v>
          </cell>
          <cell r="K72">
            <v>448</v>
          </cell>
          <cell r="L72">
            <v>0</v>
          </cell>
          <cell r="N72">
            <v>728.5</v>
          </cell>
          <cell r="O72">
            <v>0</v>
          </cell>
          <cell r="P72">
            <v>0</v>
          </cell>
          <cell r="R72">
            <v>455.5</v>
          </cell>
          <cell r="S72">
            <v>452</v>
          </cell>
          <cell r="T72">
            <v>273</v>
          </cell>
          <cell r="U72">
            <v>0</v>
          </cell>
        </row>
        <row r="73">
          <cell r="A73" t="str">
            <v>0501603800200</v>
          </cell>
          <cell r="B73" t="str">
            <v>KENILWORTH SCHOOL DIST 38</v>
          </cell>
          <cell r="C73" t="str">
            <v>COOK</v>
          </cell>
          <cell r="D73" t="str">
            <v>Elementary</v>
          </cell>
          <cell r="E73" t="str">
            <v>Avg</v>
          </cell>
          <cell r="F73">
            <v>463.13</v>
          </cell>
          <cell r="H73">
            <v>182.98</v>
          </cell>
          <cell r="I73">
            <v>277.82</v>
          </cell>
          <cell r="K73">
            <v>277.82</v>
          </cell>
          <cell r="L73">
            <v>0</v>
          </cell>
          <cell r="N73">
            <v>463.13</v>
          </cell>
          <cell r="O73">
            <v>0</v>
          </cell>
          <cell r="P73">
            <v>0</v>
          </cell>
          <cell r="R73">
            <v>292.46999999999997</v>
          </cell>
          <cell r="S73">
            <v>290.14</v>
          </cell>
          <cell r="T73">
            <v>170.66</v>
          </cell>
          <cell r="U73">
            <v>0</v>
          </cell>
        </row>
        <row r="74">
          <cell r="A74" t="str">
            <v>0501603900200</v>
          </cell>
          <cell r="B74" t="str">
            <v>WILMETTE SCHOOL DIST 39</v>
          </cell>
          <cell r="C74" t="str">
            <v>COOK</v>
          </cell>
          <cell r="D74" t="str">
            <v>Elementary</v>
          </cell>
          <cell r="E74" t="str">
            <v>Avg</v>
          </cell>
          <cell r="F74">
            <v>3374.31</v>
          </cell>
          <cell r="H74">
            <v>1235.6599999999999</v>
          </cell>
          <cell r="I74">
            <v>2115.3199999999997</v>
          </cell>
          <cell r="K74">
            <v>2115.3199999999997</v>
          </cell>
          <cell r="L74">
            <v>0</v>
          </cell>
          <cell r="N74">
            <v>3374.31</v>
          </cell>
          <cell r="O74">
            <v>0</v>
          </cell>
          <cell r="P74">
            <v>0</v>
          </cell>
          <cell r="R74">
            <v>2075.8200000000002</v>
          </cell>
          <cell r="S74">
            <v>2052.4899999999998</v>
          </cell>
          <cell r="T74">
            <v>1298.49</v>
          </cell>
          <cell r="U74">
            <v>0</v>
          </cell>
        </row>
        <row r="75">
          <cell r="A75" t="str">
            <v>0501605400400</v>
          </cell>
          <cell r="B75" t="str">
            <v>SCHAUMBURG C C SCHOOL DIST 54</v>
          </cell>
          <cell r="C75" t="str">
            <v>COOK</v>
          </cell>
          <cell r="D75" t="str">
            <v>Elementary</v>
          </cell>
          <cell r="E75" t="str">
            <v>CY</v>
          </cell>
          <cell r="F75">
            <v>15207</v>
          </cell>
          <cell r="H75">
            <v>6699.25</v>
          </cell>
          <cell r="I75">
            <v>8326.5</v>
          </cell>
          <cell r="K75">
            <v>8326.5</v>
          </cell>
          <cell r="L75">
            <v>0</v>
          </cell>
          <cell r="N75">
            <v>15207</v>
          </cell>
          <cell r="O75">
            <v>0</v>
          </cell>
          <cell r="P75">
            <v>0</v>
          </cell>
          <cell r="R75">
            <v>10187.5</v>
          </cell>
          <cell r="S75">
            <v>10006.25</v>
          </cell>
          <cell r="T75">
            <v>5019.5</v>
          </cell>
          <cell r="U75">
            <v>0</v>
          </cell>
        </row>
        <row r="76">
          <cell r="A76" t="str">
            <v>0501605700200</v>
          </cell>
          <cell r="B76" t="str">
            <v>MOUNT PROSPECT SCHOOL DIST 57</v>
          </cell>
          <cell r="C76" t="str">
            <v>COOK</v>
          </cell>
          <cell r="D76" t="str">
            <v>Elementary</v>
          </cell>
          <cell r="E76" t="str">
            <v>CY</v>
          </cell>
          <cell r="F76">
            <v>2174</v>
          </cell>
          <cell r="H76">
            <v>857.75</v>
          </cell>
          <cell r="I76">
            <v>1294</v>
          </cell>
          <cell r="K76">
            <v>1294</v>
          </cell>
          <cell r="L76">
            <v>0</v>
          </cell>
          <cell r="N76">
            <v>2174</v>
          </cell>
          <cell r="O76">
            <v>0</v>
          </cell>
          <cell r="P76">
            <v>0</v>
          </cell>
          <cell r="R76">
            <v>1389.5</v>
          </cell>
          <cell r="S76">
            <v>1367.25</v>
          </cell>
          <cell r="T76">
            <v>784.5</v>
          </cell>
          <cell r="U76">
            <v>0</v>
          </cell>
        </row>
        <row r="77">
          <cell r="A77" t="str">
            <v>0501605900400</v>
          </cell>
          <cell r="B77" t="str">
            <v>COMM CONS SCH DIST 59</v>
          </cell>
          <cell r="C77" t="str">
            <v>COOK</v>
          </cell>
          <cell r="D77" t="str">
            <v>Elementary</v>
          </cell>
          <cell r="E77" t="str">
            <v>Avg</v>
          </cell>
          <cell r="F77">
            <v>6345.3</v>
          </cell>
          <cell r="H77">
            <v>2681.82</v>
          </cell>
          <cell r="I77">
            <v>3549.8199999999997</v>
          </cell>
          <cell r="K77">
            <v>3549.8199999999997</v>
          </cell>
          <cell r="L77">
            <v>0</v>
          </cell>
          <cell r="N77">
            <v>6345.2999999999993</v>
          </cell>
          <cell r="O77">
            <v>0</v>
          </cell>
          <cell r="P77">
            <v>0</v>
          </cell>
          <cell r="R77">
            <v>4155.3099999999995</v>
          </cell>
          <cell r="S77">
            <v>4041.65</v>
          </cell>
          <cell r="T77">
            <v>2189.9899999999998</v>
          </cell>
          <cell r="U77">
            <v>0</v>
          </cell>
        </row>
        <row r="78">
          <cell r="A78" t="str">
            <v>0501606200400</v>
          </cell>
          <cell r="B78" t="str">
            <v>DES PLAINES C C SCH DIST 62</v>
          </cell>
          <cell r="C78" t="str">
            <v>COOK</v>
          </cell>
          <cell r="D78" t="str">
            <v>Elementary</v>
          </cell>
          <cell r="E78" t="str">
            <v>Avg</v>
          </cell>
          <cell r="F78">
            <v>4073.8</v>
          </cell>
          <cell r="H78">
            <v>1578.49</v>
          </cell>
          <cell r="I78">
            <v>2421.81</v>
          </cell>
          <cell r="K78">
            <v>2421.81</v>
          </cell>
          <cell r="L78">
            <v>0</v>
          </cell>
          <cell r="N78">
            <v>4073.7999999999997</v>
          </cell>
          <cell r="O78">
            <v>0</v>
          </cell>
          <cell r="P78">
            <v>0</v>
          </cell>
          <cell r="R78">
            <v>2590.48</v>
          </cell>
          <cell r="S78">
            <v>2516.98</v>
          </cell>
          <cell r="T78">
            <v>1483.32</v>
          </cell>
          <cell r="U78">
            <v>0</v>
          </cell>
        </row>
        <row r="79">
          <cell r="A79" t="str">
            <v>0501606300200</v>
          </cell>
          <cell r="B79" t="str">
            <v>EAST MAINE SCHOOL DIST 63</v>
          </cell>
          <cell r="C79" t="str">
            <v>COOK</v>
          </cell>
          <cell r="D79" t="str">
            <v>Elementary</v>
          </cell>
          <cell r="E79" t="str">
            <v>CY</v>
          </cell>
          <cell r="F79">
            <v>3334.75</v>
          </cell>
          <cell r="H79">
            <v>1453.5</v>
          </cell>
          <cell r="I79">
            <v>1826</v>
          </cell>
          <cell r="K79">
            <v>1826</v>
          </cell>
          <cell r="L79">
            <v>0</v>
          </cell>
          <cell r="N79">
            <v>3334.75</v>
          </cell>
          <cell r="O79">
            <v>0</v>
          </cell>
          <cell r="P79">
            <v>0</v>
          </cell>
          <cell r="R79">
            <v>2227.25</v>
          </cell>
          <cell r="S79">
            <v>2172</v>
          </cell>
          <cell r="T79">
            <v>1107.5</v>
          </cell>
          <cell r="U79">
            <v>0</v>
          </cell>
        </row>
        <row r="80">
          <cell r="A80" t="str">
            <v>0501606400400</v>
          </cell>
          <cell r="B80" t="str">
            <v>PARK RIDGE C C SCHOOL DIST 64</v>
          </cell>
          <cell r="C80" t="str">
            <v>COOK</v>
          </cell>
          <cell r="D80" t="str">
            <v>Elementary</v>
          </cell>
          <cell r="E80" t="str">
            <v>CY</v>
          </cell>
          <cell r="F80">
            <v>4465.5</v>
          </cell>
          <cell r="H80">
            <v>1779.25</v>
          </cell>
          <cell r="I80">
            <v>2640</v>
          </cell>
          <cell r="K80">
            <v>2640</v>
          </cell>
          <cell r="L80">
            <v>0</v>
          </cell>
          <cell r="N80">
            <v>4465.5</v>
          </cell>
          <cell r="O80">
            <v>0</v>
          </cell>
          <cell r="P80">
            <v>0</v>
          </cell>
          <cell r="R80">
            <v>2861.5</v>
          </cell>
          <cell r="S80">
            <v>2815.25</v>
          </cell>
          <cell r="T80">
            <v>1604</v>
          </cell>
          <cell r="U80">
            <v>0</v>
          </cell>
        </row>
        <row r="81">
          <cell r="A81" t="str">
            <v>0501606500400</v>
          </cell>
          <cell r="B81" t="str">
            <v>EVANSTON C C SCHOOL DIST 65</v>
          </cell>
          <cell r="C81" t="str">
            <v>COOK</v>
          </cell>
          <cell r="D81" t="str">
            <v>Elementary</v>
          </cell>
          <cell r="E81" t="str">
            <v>Avg</v>
          </cell>
          <cell r="F81">
            <v>7478.96</v>
          </cell>
          <cell r="H81">
            <v>3178.49</v>
          </cell>
          <cell r="I81">
            <v>4248.3099999999995</v>
          </cell>
          <cell r="K81">
            <v>4248.3099999999995</v>
          </cell>
          <cell r="L81">
            <v>0</v>
          </cell>
          <cell r="N81">
            <v>7478.96</v>
          </cell>
          <cell r="O81">
            <v>0</v>
          </cell>
          <cell r="P81">
            <v>0</v>
          </cell>
          <cell r="R81">
            <v>4910.4800000000005</v>
          </cell>
          <cell r="S81">
            <v>4858.32</v>
          </cell>
          <cell r="T81">
            <v>2568.48</v>
          </cell>
          <cell r="U81">
            <v>0</v>
          </cell>
        </row>
        <row r="82">
          <cell r="A82" t="str">
            <v>0501606700200</v>
          </cell>
          <cell r="B82" t="str">
            <v>GOLF ELEM SCHOOL DIST 67</v>
          </cell>
          <cell r="C82" t="str">
            <v>COOK</v>
          </cell>
          <cell r="D82" t="str">
            <v>Elementary</v>
          </cell>
          <cell r="E82" t="str">
            <v>CY</v>
          </cell>
          <cell r="F82">
            <v>716</v>
          </cell>
          <cell r="H82">
            <v>312</v>
          </cell>
          <cell r="I82">
            <v>396</v>
          </cell>
          <cell r="K82">
            <v>396</v>
          </cell>
          <cell r="L82">
            <v>0</v>
          </cell>
          <cell r="N82">
            <v>716</v>
          </cell>
          <cell r="O82">
            <v>0</v>
          </cell>
          <cell r="P82">
            <v>0</v>
          </cell>
          <cell r="R82">
            <v>466.5</v>
          </cell>
          <cell r="S82">
            <v>458.5</v>
          </cell>
          <cell r="T82">
            <v>249.5</v>
          </cell>
          <cell r="U82">
            <v>0</v>
          </cell>
        </row>
        <row r="83">
          <cell r="A83" t="str">
            <v>0501606800200</v>
          </cell>
          <cell r="B83" t="str">
            <v>SKOKIE SCHOOL DIST 68</v>
          </cell>
          <cell r="C83" t="str">
            <v>COOK</v>
          </cell>
          <cell r="D83" t="str">
            <v>Elementary</v>
          </cell>
          <cell r="E83" t="str">
            <v>Avg</v>
          </cell>
          <cell r="F83">
            <v>1728.63</v>
          </cell>
          <cell r="H83">
            <v>707.82</v>
          </cell>
          <cell r="I83">
            <v>995.31</v>
          </cell>
          <cell r="K83">
            <v>995.31</v>
          </cell>
          <cell r="L83">
            <v>0</v>
          </cell>
          <cell r="N83">
            <v>1728.63</v>
          </cell>
          <cell r="O83">
            <v>0</v>
          </cell>
          <cell r="P83">
            <v>0</v>
          </cell>
          <cell r="R83">
            <v>1084.81</v>
          </cell>
          <cell r="S83">
            <v>1059.31</v>
          </cell>
          <cell r="T83">
            <v>643.81999999999994</v>
          </cell>
          <cell r="U83">
            <v>0</v>
          </cell>
        </row>
        <row r="84">
          <cell r="A84" t="str">
            <v>0501606900200</v>
          </cell>
          <cell r="B84" t="str">
            <v>SKOKIE SCHOOL DIST 69</v>
          </cell>
          <cell r="C84" t="str">
            <v>COOK</v>
          </cell>
          <cell r="D84" t="str">
            <v>Elementary</v>
          </cell>
          <cell r="E84" t="str">
            <v>CY</v>
          </cell>
          <cell r="F84">
            <v>1642.25</v>
          </cell>
          <cell r="H84">
            <v>720</v>
          </cell>
          <cell r="I84">
            <v>898</v>
          </cell>
          <cell r="K84">
            <v>898</v>
          </cell>
          <cell r="L84">
            <v>0</v>
          </cell>
          <cell r="N84">
            <v>1642.25</v>
          </cell>
          <cell r="O84">
            <v>0</v>
          </cell>
          <cell r="P84">
            <v>0</v>
          </cell>
          <cell r="R84">
            <v>1097.75</v>
          </cell>
          <cell r="S84">
            <v>1073.5</v>
          </cell>
          <cell r="T84">
            <v>544.5</v>
          </cell>
          <cell r="U84">
            <v>0</v>
          </cell>
        </row>
        <row r="85">
          <cell r="A85" t="str">
            <v>0501607000200</v>
          </cell>
          <cell r="B85" t="str">
            <v>MORTON GROVE SCHOOL DIST 70</v>
          </cell>
          <cell r="C85" t="str">
            <v>COOK</v>
          </cell>
          <cell r="D85" t="str">
            <v>Elementary</v>
          </cell>
          <cell r="E85" t="str">
            <v>Avg</v>
          </cell>
          <cell r="F85">
            <v>875.48</v>
          </cell>
          <cell r="H85">
            <v>339.49</v>
          </cell>
          <cell r="I85">
            <v>525.49</v>
          </cell>
          <cell r="K85">
            <v>525.49</v>
          </cell>
          <cell r="L85">
            <v>0</v>
          </cell>
          <cell r="N85">
            <v>875.48</v>
          </cell>
          <cell r="O85">
            <v>0</v>
          </cell>
          <cell r="P85">
            <v>0</v>
          </cell>
          <cell r="R85">
            <v>550.99</v>
          </cell>
          <cell r="S85">
            <v>540.49</v>
          </cell>
          <cell r="T85">
            <v>324.49</v>
          </cell>
          <cell r="U85">
            <v>0</v>
          </cell>
        </row>
        <row r="86">
          <cell r="A86" t="str">
            <v>0501607100200</v>
          </cell>
          <cell r="B86" t="str">
            <v>NILES ELEM SCHOOL DIST 71</v>
          </cell>
          <cell r="C86" t="str">
            <v>COOK</v>
          </cell>
          <cell r="D86" t="str">
            <v>Elementary</v>
          </cell>
          <cell r="E86" t="str">
            <v>CY</v>
          </cell>
          <cell r="F86">
            <v>590.75</v>
          </cell>
          <cell r="H86">
            <v>257.5</v>
          </cell>
          <cell r="I86">
            <v>329.5</v>
          </cell>
          <cell r="K86">
            <v>329.5</v>
          </cell>
          <cell r="L86">
            <v>0</v>
          </cell>
          <cell r="N86">
            <v>590.75</v>
          </cell>
          <cell r="O86">
            <v>0</v>
          </cell>
          <cell r="P86">
            <v>0</v>
          </cell>
          <cell r="R86">
            <v>402.75</v>
          </cell>
          <cell r="S86">
            <v>399</v>
          </cell>
          <cell r="T86">
            <v>188</v>
          </cell>
          <cell r="U86">
            <v>0</v>
          </cell>
        </row>
        <row r="87">
          <cell r="A87" t="str">
            <v>0501607200200</v>
          </cell>
          <cell r="B87" t="str">
            <v>SKOKIE FAIRVIEW SCHOOL DIST 72</v>
          </cell>
          <cell r="C87" t="str">
            <v>COOK</v>
          </cell>
          <cell r="D87" t="str">
            <v>Elementary</v>
          </cell>
          <cell r="E87" t="str">
            <v>Avg</v>
          </cell>
          <cell r="F87">
            <v>745.31</v>
          </cell>
          <cell r="H87">
            <v>306.15999999999997</v>
          </cell>
          <cell r="I87">
            <v>431.49</v>
          </cell>
          <cell r="K87">
            <v>431.49</v>
          </cell>
          <cell r="L87">
            <v>0</v>
          </cell>
          <cell r="N87">
            <v>745.31</v>
          </cell>
          <cell r="O87">
            <v>0</v>
          </cell>
          <cell r="P87">
            <v>0</v>
          </cell>
          <cell r="R87">
            <v>480.65</v>
          </cell>
          <cell r="S87">
            <v>472.98999999999995</v>
          </cell>
          <cell r="T87">
            <v>264.65999999999997</v>
          </cell>
          <cell r="U87">
            <v>0</v>
          </cell>
        </row>
        <row r="88">
          <cell r="A88" t="str">
            <v>0501607300200</v>
          </cell>
          <cell r="B88" t="str">
            <v>EAST PRAIRIE SCHOOL DIST 73</v>
          </cell>
          <cell r="C88" t="str">
            <v>COOK</v>
          </cell>
          <cell r="D88" t="str">
            <v>Elementary</v>
          </cell>
          <cell r="E88" t="str">
            <v>CY</v>
          </cell>
          <cell r="F88">
            <v>470.5</v>
          </cell>
          <cell r="H88">
            <v>199</v>
          </cell>
          <cell r="I88">
            <v>265</v>
          </cell>
          <cell r="K88">
            <v>265</v>
          </cell>
          <cell r="L88">
            <v>0</v>
          </cell>
          <cell r="N88">
            <v>470.5</v>
          </cell>
          <cell r="O88">
            <v>0</v>
          </cell>
          <cell r="P88">
            <v>0</v>
          </cell>
          <cell r="R88">
            <v>310</v>
          </cell>
          <cell r="S88">
            <v>303.5</v>
          </cell>
          <cell r="T88">
            <v>160.5</v>
          </cell>
          <cell r="U88">
            <v>0</v>
          </cell>
        </row>
        <row r="89">
          <cell r="A89" t="str">
            <v>0501607350200</v>
          </cell>
          <cell r="B89" t="str">
            <v>SKOKIE SCHOOL DIST 73-5</v>
          </cell>
          <cell r="C89" t="str">
            <v>COOK</v>
          </cell>
          <cell r="D89" t="str">
            <v>Elementary</v>
          </cell>
          <cell r="E89" t="str">
            <v>Avg</v>
          </cell>
          <cell r="F89">
            <v>1021.48</v>
          </cell>
          <cell r="H89">
            <v>431.65999999999997</v>
          </cell>
          <cell r="I89">
            <v>577.99</v>
          </cell>
          <cell r="K89">
            <v>577.99</v>
          </cell>
          <cell r="L89">
            <v>0</v>
          </cell>
          <cell r="N89">
            <v>1021.48</v>
          </cell>
          <cell r="O89">
            <v>0</v>
          </cell>
          <cell r="P89">
            <v>0</v>
          </cell>
          <cell r="R89">
            <v>682.32</v>
          </cell>
          <cell r="S89">
            <v>670.49</v>
          </cell>
          <cell r="T89">
            <v>339.15999999999997</v>
          </cell>
          <cell r="U89">
            <v>0</v>
          </cell>
        </row>
        <row r="90">
          <cell r="A90" t="str">
            <v>0501607400200</v>
          </cell>
          <cell r="B90" t="str">
            <v>LINCOLNWOOD SCHOOL DIST 74</v>
          </cell>
          <cell r="C90" t="str">
            <v>COOK</v>
          </cell>
          <cell r="D90" t="str">
            <v>Elementary</v>
          </cell>
          <cell r="E90" t="str">
            <v>CY</v>
          </cell>
          <cell r="F90">
            <v>1210</v>
          </cell>
          <cell r="H90">
            <v>491.5</v>
          </cell>
          <cell r="I90">
            <v>705.5</v>
          </cell>
          <cell r="K90">
            <v>705.5</v>
          </cell>
          <cell r="L90">
            <v>0</v>
          </cell>
          <cell r="N90">
            <v>1210</v>
          </cell>
          <cell r="O90">
            <v>0</v>
          </cell>
          <cell r="P90">
            <v>0</v>
          </cell>
          <cell r="R90">
            <v>770</v>
          </cell>
          <cell r="S90">
            <v>757</v>
          </cell>
          <cell r="T90">
            <v>440</v>
          </cell>
          <cell r="U90">
            <v>0</v>
          </cell>
        </row>
        <row r="91">
          <cell r="A91" t="str">
            <v>0501620201700</v>
          </cell>
          <cell r="B91" t="str">
            <v>EVANSTON TWP H S DIST 202</v>
          </cell>
          <cell r="C91" t="str">
            <v>COOK</v>
          </cell>
          <cell r="D91" t="str">
            <v>High School</v>
          </cell>
          <cell r="E91" t="str">
            <v>CY</v>
          </cell>
          <cell r="F91">
            <v>3716</v>
          </cell>
          <cell r="H91">
            <v>0</v>
          </cell>
          <cell r="I91">
            <v>3716</v>
          </cell>
          <cell r="K91">
            <v>0</v>
          </cell>
          <cell r="L91">
            <v>3716</v>
          </cell>
          <cell r="N91">
            <v>0</v>
          </cell>
          <cell r="O91">
            <v>3716</v>
          </cell>
          <cell r="P91">
            <v>0</v>
          </cell>
          <cell r="R91">
            <v>0</v>
          </cell>
          <cell r="S91">
            <v>0</v>
          </cell>
          <cell r="T91">
            <v>0</v>
          </cell>
          <cell r="U91">
            <v>3716</v>
          </cell>
        </row>
        <row r="92">
          <cell r="A92" t="str">
            <v>0501620301700</v>
          </cell>
          <cell r="B92" t="str">
            <v>NEW TRIER TWP H S DIST 203</v>
          </cell>
          <cell r="C92" t="str">
            <v>COOK</v>
          </cell>
          <cell r="D92" t="str">
            <v>High School</v>
          </cell>
          <cell r="E92" t="str">
            <v>CY</v>
          </cell>
          <cell r="F92">
            <v>4085.5</v>
          </cell>
          <cell r="H92">
            <v>0</v>
          </cell>
          <cell r="I92">
            <v>4085.5</v>
          </cell>
          <cell r="K92">
            <v>0</v>
          </cell>
          <cell r="L92">
            <v>4085.5</v>
          </cell>
          <cell r="N92">
            <v>0</v>
          </cell>
          <cell r="O92">
            <v>4085.5</v>
          </cell>
          <cell r="P92">
            <v>0</v>
          </cell>
          <cell r="R92">
            <v>0</v>
          </cell>
          <cell r="S92">
            <v>0</v>
          </cell>
          <cell r="T92">
            <v>0</v>
          </cell>
          <cell r="U92">
            <v>4085.5</v>
          </cell>
        </row>
        <row r="93">
          <cell r="A93" t="str">
            <v>0501620701700</v>
          </cell>
          <cell r="B93" t="str">
            <v>MAINE TOWNSHIP H S DIST 207</v>
          </cell>
          <cell r="C93" t="str">
            <v>COOK</v>
          </cell>
          <cell r="D93" t="str">
            <v>High School</v>
          </cell>
          <cell r="E93" t="str">
            <v>Avg</v>
          </cell>
          <cell r="F93">
            <v>6335.82</v>
          </cell>
          <cell r="H93">
            <v>0</v>
          </cell>
          <cell r="I93">
            <v>6335.82</v>
          </cell>
          <cell r="K93">
            <v>0</v>
          </cell>
          <cell r="L93">
            <v>6335.82</v>
          </cell>
          <cell r="N93">
            <v>0</v>
          </cell>
          <cell r="O93">
            <v>6335.82</v>
          </cell>
          <cell r="P93">
            <v>0</v>
          </cell>
          <cell r="R93">
            <v>0</v>
          </cell>
          <cell r="S93">
            <v>0</v>
          </cell>
          <cell r="T93">
            <v>0</v>
          </cell>
          <cell r="U93">
            <v>6335.82</v>
          </cell>
        </row>
        <row r="94">
          <cell r="A94" t="str">
            <v>0501621101700</v>
          </cell>
          <cell r="B94" t="str">
            <v>TOWNSHIP H S DIST 211</v>
          </cell>
          <cell r="C94" t="str">
            <v>COOK</v>
          </cell>
          <cell r="D94" t="str">
            <v>High School</v>
          </cell>
          <cell r="E94" t="str">
            <v>CY</v>
          </cell>
          <cell r="F94">
            <v>11958</v>
          </cell>
          <cell r="H94">
            <v>0</v>
          </cell>
          <cell r="I94">
            <v>11958</v>
          </cell>
          <cell r="K94">
            <v>0</v>
          </cell>
          <cell r="L94">
            <v>11958</v>
          </cell>
          <cell r="N94">
            <v>0</v>
          </cell>
          <cell r="O94">
            <v>11958</v>
          </cell>
          <cell r="P94">
            <v>0</v>
          </cell>
          <cell r="R94">
            <v>0</v>
          </cell>
          <cell r="S94">
            <v>0</v>
          </cell>
          <cell r="T94">
            <v>0</v>
          </cell>
          <cell r="U94">
            <v>11958</v>
          </cell>
        </row>
        <row r="95">
          <cell r="A95" t="str">
            <v>0501621401700</v>
          </cell>
          <cell r="B95" t="str">
            <v>TOWNSHIP HIGH SCHOOL DIST 214</v>
          </cell>
          <cell r="C95" t="str">
            <v>COOK</v>
          </cell>
          <cell r="D95" t="str">
            <v>High School</v>
          </cell>
          <cell r="E95" t="str">
            <v>CY</v>
          </cell>
          <cell r="F95">
            <v>11982.5</v>
          </cell>
          <cell r="H95">
            <v>0</v>
          </cell>
          <cell r="I95">
            <v>11982.5</v>
          </cell>
          <cell r="K95">
            <v>0</v>
          </cell>
          <cell r="L95">
            <v>11982.5</v>
          </cell>
          <cell r="N95">
            <v>0</v>
          </cell>
          <cell r="O95">
            <v>11982.5</v>
          </cell>
          <cell r="P95">
            <v>0</v>
          </cell>
          <cell r="R95">
            <v>0</v>
          </cell>
          <cell r="S95">
            <v>0</v>
          </cell>
          <cell r="T95">
            <v>0</v>
          </cell>
          <cell r="U95">
            <v>11982.5</v>
          </cell>
        </row>
        <row r="96">
          <cell r="A96" t="str">
            <v>0501621901700</v>
          </cell>
          <cell r="B96" t="str">
            <v>NILES TWP COMM HIGH SCH DIST 219</v>
          </cell>
          <cell r="C96" t="str">
            <v>COOK</v>
          </cell>
          <cell r="D96" t="str">
            <v>High School</v>
          </cell>
          <cell r="E96" t="str">
            <v>CY</v>
          </cell>
          <cell r="F96">
            <v>4655.5</v>
          </cell>
          <cell r="H96">
            <v>0</v>
          </cell>
          <cell r="I96">
            <v>4655.5</v>
          </cell>
          <cell r="K96">
            <v>0</v>
          </cell>
          <cell r="L96">
            <v>4655.5</v>
          </cell>
          <cell r="N96">
            <v>0</v>
          </cell>
          <cell r="O96">
            <v>4655.5</v>
          </cell>
          <cell r="P96">
            <v>0</v>
          </cell>
          <cell r="R96">
            <v>0</v>
          </cell>
          <cell r="S96">
            <v>0</v>
          </cell>
          <cell r="T96">
            <v>0</v>
          </cell>
          <cell r="U96">
            <v>4655.5</v>
          </cell>
        </row>
        <row r="97">
          <cell r="A97" t="str">
            <v>0501622501700</v>
          </cell>
          <cell r="B97" t="str">
            <v>NORTHFIELD TWP HIGH SCH DIST 225</v>
          </cell>
          <cell r="C97" t="str">
            <v>COOK</v>
          </cell>
          <cell r="D97" t="str">
            <v>High School</v>
          </cell>
          <cell r="E97" t="str">
            <v>CY</v>
          </cell>
          <cell r="F97">
            <v>5247.5</v>
          </cell>
          <cell r="H97">
            <v>0</v>
          </cell>
          <cell r="I97">
            <v>5247.5</v>
          </cell>
          <cell r="K97">
            <v>0</v>
          </cell>
          <cell r="L97">
            <v>5247.5</v>
          </cell>
          <cell r="N97">
            <v>0</v>
          </cell>
          <cell r="O97">
            <v>5247.5</v>
          </cell>
          <cell r="P97">
            <v>0</v>
          </cell>
          <cell r="R97">
            <v>0</v>
          </cell>
          <cell r="S97">
            <v>0</v>
          </cell>
          <cell r="T97">
            <v>0</v>
          </cell>
          <cell r="U97">
            <v>5247.5</v>
          </cell>
        </row>
        <row r="98">
          <cell r="A98" t="str">
            <v>0601607800200</v>
          </cell>
          <cell r="B98" t="str">
            <v>ROSEMONT ELEM SCHOOL DIST 78</v>
          </cell>
          <cell r="C98" t="str">
            <v>COOK</v>
          </cell>
          <cell r="D98" t="str">
            <v>Elementary</v>
          </cell>
          <cell r="E98" t="str">
            <v>CY</v>
          </cell>
          <cell r="F98">
            <v>190.75</v>
          </cell>
          <cell r="H98">
            <v>81.5</v>
          </cell>
          <cell r="I98">
            <v>104.5</v>
          </cell>
          <cell r="K98">
            <v>104.5</v>
          </cell>
          <cell r="L98">
            <v>0</v>
          </cell>
          <cell r="N98">
            <v>190.75</v>
          </cell>
          <cell r="O98">
            <v>0</v>
          </cell>
          <cell r="P98">
            <v>0</v>
          </cell>
          <cell r="R98">
            <v>129.75</v>
          </cell>
          <cell r="S98">
            <v>125</v>
          </cell>
          <cell r="T98">
            <v>61</v>
          </cell>
          <cell r="U98">
            <v>0</v>
          </cell>
        </row>
        <row r="99">
          <cell r="A99" t="str">
            <v>0601607900200</v>
          </cell>
          <cell r="B99" t="str">
            <v>PENNOYER SCHOOL DIST 79</v>
          </cell>
          <cell r="C99" t="str">
            <v>COOK</v>
          </cell>
          <cell r="D99" t="str">
            <v>Elementary</v>
          </cell>
          <cell r="E99" t="str">
            <v>Avg</v>
          </cell>
          <cell r="F99">
            <v>405.64</v>
          </cell>
          <cell r="H99">
            <v>168.16</v>
          </cell>
          <cell r="I99">
            <v>233.98000000000002</v>
          </cell>
          <cell r="K99">
            <v>233.98000000000002</v>
          </cell>
          <cell r="L99">
            <v>0</v>
          </cell>
          <cell r="N99">
            <v>405.63999999999993</v>
          </cell>
          <cell r="O99">
            <v>0</v>
          </cell>
          <cell r="P99">
            <v>0</v>
          </cell>
          <cell r="R99">
            <v>278.32</v>
          </cell>
          <cell r="S99">
            <v>274.82</v>
          </cell>
          <cell r="T99">
            <v>127.32</v>
          </cell>
          <cell r="U99">
            <v>0</v>
          </cell>
        </row>
        <row r="100">
          <cell r="A100" t="str">
            <v>0601608000200</v>
          </cell>
          <cell r="B100" t="str">
            <v>NORRIDGE SCHOOL DIST 80</v>
          </cell>
          <cell r="C100" t="str">
            <v>COOK</v>
          </cell>
          <cell r="D100" t="str">
            <v>Elementary</v>
          </cell>
          <cell r="E100" t="str">
            <v>Avg</v>
          </cell>
          <cell r="F100">
            <v>1033.97</v>
          </cell>
          <cell r="H100">
            <v>415.24</v>
          </cell>
          <cell r="I100">
            <v>606.48</v>
          </cell>
          <cell r="K100">
            <v>606.48</v>
          </cell>
          <cell r="L100">
            <v>0</v>
          </cell>
          <cell r="N100">
            <v>1033.97</v>
          </cell>
          <cell r="O100">
            <v>0</v>
          </cell>
          <cell r="P100">
            <v>0</v>
          </cell>
          <cell r="R100">
            <v>679.32</v>
          </cell>
          <cell r="S100">
            <v>667.07</v>
          </cell>
          <cell r="T100">
            <v>354.65</v>
          </cell>
          <cell r="U100">
            <v>0</v>
          </cell>
        </row>
        <row r="101">
          <cell r="A101" t="str">
            <v>0601608100200</v>
          </cell>
          <cell r="B101" t="str">
            <v>SCHILLER PARK SCHOOL DIST 81</v>
          </cell>
          <cell r="C101" t="str">
            <v>COOK</v>
          </cell>
          <cell r="D101" t="str">
            <v>Elementary</v>
          </cell>
          <cell r="E101" t="str">
            <v>CY</v>
          </cell>
          <cell r="F101">
            <v>1324.25</v>
          </cell>
          <cell r="H101">
            <v>557</v>
          </cell>
          <cell r="I101">
            <v>752.5</v>
          </cell>
          <cell r="K101">
            <v>752.5</v>
          </cell>
          <cell r="L101">
            <v>0</v>
          </cell>
          <cell r="N101">
            <v>1324.25</v>
          </cell>
          <cell r="O101">
            <v>0</v>
          </cell>
          <cell r="P101">
            <v>0</v>
          </cell>
          <cell r="R101">
            <v>892.75</v>
          </cell>
          <cell r="S101">
            <v>878</v>
          </cell>
          <cell r="T101">
            <v>431.5</v>
          </cell>
          <cell r="U101">
            <v>0</v>
          </cell>
        </row>
        <row r="102">
          <cell r="A102" t="str">
            <v>0601608300200</v>
          </cell>
          <cell r="B102" t="str">
            <v>MANNHEIM SCHOOL DIST 83</v>
          </cell>
          <cell r="C102" t="str">
            <v>COOK</v>
          </cell>
          <cell r="D102" t="str">
            <v>Elementary</v>
          </cell>
          <cell r="E102" t="str">
            <v>Avg</v>
          </cell>
          <cell r="F102">
            <v>2509.8000000000002</v>
          </cell>
          <cell r="H102">
            <v>971.81999999999994</v>
          </cell>
          <cell r="I102">
            <v>1513.8200000000002</v>
          </cell>
          <cell r="K102">
            <v>1513.8200000000002</v>
          </cell>
          <cell r="L102">
            <v>0</v>
          </cell>
          <cell r="N102">
            <v>2509.8000000000002</v>
          </cell>
          <cell r="O102">
            <v>0</v>
          </cell>
          <cell r="P102">
            <v>0</v>
          </cell>
          <cell r="R102">
            <v>1563.64</v>
          </cell>
          <cell r="S102">
            <v>1539.48</v>
          </cell>
          <cell r="T102">
            <v>946.16000000000008</v>
          </cell>
          <cell r="U102">
            <v>0</v>
          </cell>
        </row>
        <row r="103">
          <cell r="A103" t="str">
            <v>0601608400200</v>
          </cell>
          <cell r="B103" t="str">
            <v>FRANKLIN PARK SCHOOL DIST 84</v>
          </cell>
          <cell r="C103" t="str">
            <v>COOK</v>
          </cell>
          <cell r="D103" t="str">
            <v>Elementary</v>
          </cell>
          <cell r="E103" t="str">
            <v>Avg</v>
          </cell>
          <cell r="F103">
            <v>1322.96</v>
          </cell>
          <cell r="H103">
            <v>532.15</v>
          </cell>
          <cell r="I103">
            <v>776.98000000000013</v>
          </cell>
          <cell r="K103">
            <v>776.98000000000013</v>
          </cell>
          <cell r="L103">
            <v>0</v>
          </cell>
          <cell r="N103">
            <v>1322.96</v>
          </cell>
          <cell r="O103">
            <v>0</v>
          </cell>
          <cell r="P103">
            <v>0</v>
          </cell>
          <cell r="R103">
            <v>850.97</v>
          </cell>
          <cell r="S103">
            <v>837.14</v>
          </cell>
          <cell r="T103">
            <v>471.99</v>
          </cell>
          <cell r="U103">
            <v>0</v>
          </cell>
        </row>
        <row r="104">
          <cell r="A104" t="str">
            <v>0601608450200</v>
          </cell>
          <cell r="B104" t="str">
            <v>RHODES SCHOOL DIST 84-5</v>
          </cell>
          <cell r="C104" t="str">
            <v>COOK</v>
          </cell>
          <cell r="D104" t="str">
            <v>Elementary</v>
          </cell>
          <cell r="E104" t="str">
            <v>Avg</v>
          </cell>
          <cell r="F104">
            <v>578.64</v>
          </cell>
          <cell r="H104">
            <v>241.15</v>
          </cell>
          <cell r="I104">
            <v>328.15999999999997</v>
          </cell>
          <cell r="K104">
            <v>328.15999999999997</v>
          </cell>
          <cell r="L104">
            <v>0</v>
          </cell>
          <cell r="N104">
            <v>578.64</v>
          </cell>
          <cell r="O104">
            <v>0</v>
          </cell>
          <cell r="P104">
            <v>0</v>
          </cell>
          <cell r="R104">
            <v>367.48</v>
          </cell>
          <cell r="S104">
            <v>358.15</v>
          </cell>
          <cell r="T104">
            <v>211.16</v>
          </cell>
          <cell r="U104">
            <v>0</v>
          </cell>
        </row>
        <row r="105">
          <cell r="A105" t="str">
            <v>0601608550200</v>
          </cell>
          <cell r="B105" t="str">
            <v>RIVER GROVE SCHOOL DIST 85-5</v>
          </cell>
          <cell r="C105" t="str">
            <v>COOK</v>
          </cell>
          <cell r="D105" t="str">
            <v>Elementary</v>
          </cell>
          <cell r="E105" t="str">
            <v>CY</v>
          </cell>
          <cell r="F105">
            <v>753.75</v>
          </cell>
          <cell r="H105">
            <v>305</v>
          </cell>
          <cell r="I105">
            <v>445.5</v>
          </cell>
          <cell r="K105">
            <v>445.5</v>
          </cell>
          <cell r="L105">
            <v>0</v>
          </cell>
          <cell r="N105">
            <v>753.75</v>
          </cell>
          <cell r="O105">
            <v>0</v>
          </cell>
          <cell r="P105">
            <v>0</v>
          </cell>
          <cell r="R105">
            <v>475.75</v>
          </cell>
          <cell r="S105">
            <v>472.5</v>
          </cell>
          <cell r="T105">
            <v>278</v>
          </cell>
          <cell r="U105">
            <v>0</v>
          </cell>
        </row>
        <row r="106">
          <cell r="A106" t="str">
            <v>0601608600200</v>
          </cell>
          <cell r="B106" t="str">
            <v>UNION RIDGE SCHOOL DIST 86</v>
          </cell>
          <cell r="C106" t="str">
            <v>COOK</v>
          </cell>
          <cell r="D106" t="str">
            <v>Elementary</v>
          </cell>
          <cell r="E106" t="str">
            <v>CY</v>
          </cell>
          <cell r="F106">
            <v>582</v>
          </cell>
          <cell r="H106">
            <v>244</v>
          </cell>
          <cell r="I106">
            <v>329</v>
          </cell>
          <cell r="K106">
            <v>329</v>
          </cell>
          <cell r="L106">
            <v>0</v>
          </cell>
          <cell r="N106">
            <v>582</v>
          </cell>
          <cell r="O106">
            <v>0</v>
          </cell>
          <cell r="P106">
            <v>0</v>
          </cell>
          <cell r="R106">
            <v>359.5</v>
          </cell>
          <cell r="S106">
            <v>350.5</v>
          </cell>
          <cell r="T106">
            <v>222.5</v>
          </cell>
          <cell r="U106">
            <v>0</v>
          </cell>
        </row>
        <row r="107">
          <cell r="A107" t="str">
            <v>0601608700200</v>
          </cell>
          <cell r="B107" t="str">
            <v>BERKELEY SCHOOL DIST 87</v>
          </cell>
          <cell r="C107" t="str">
            <v>COOK</v>
          </cell>
          <cell r="D107" t="str">
            <v>Elementary</v>
          </cell>
          <cell r="E107" t="str">
            <v>Avg</v>
          </cell>
          <cell r="F107">
            <v>2492.2199999999998</v>
          </cell>
          <cell r="H107">
            <v>975.49</v>
          </cell>
          <cell r="I107">
            <v>1488.82</v>
          </cell>
          <cell r="K107">
            <v>1488.82</v>
          </cell>
          <cell r="L107">
            <v>0</v>
          </cell>
          <cell r="N107">
            <v>2492.2199999999998</v>
          </cell>
          <cell r="O107">
            <v>0</v>
          </cell>
          <cell r="P107">
            <v>0</v>
          </cell>
          <cell r="R107">
            <v>1588.5599999999997</v>
          </cell>
          <cell r="S107">
            <v>1560.6499999999999</v>
          </cell>
          <cell r="T107">
            <v>903.66000000000008</v>
          </cell>
          <cell r="U107">
            <v>0</v>
          </cell>
        </row>
        <row r="108">
          <cell r="A108" t="str">
            <v>0601608800200</v>
          </cell>
          <cell r="B108" t="str">
            <v>BELLWOOD SCHOOL DIST 88</v>
          </cell>
          <cell r="C108" t="str">
            <v>COOK</v>
          </cell>
          <cell r="D108" t="str">
            <v>Elementary</v>
          </cell>
          <cell r="E108" t="str">
            <v>Avg</v>
          </cell>
          <cell r="F108">
            <v>2290.23</v>
          </cell>
          <cell r="H108">
            <v>954.66</v>
          </cell>
          <cell r="I108">
            <v>1316.16</v>
          </cell>
          <cell r="K108">
            <v>1316.16</v>
          </cell>
          <cell r="L108">
            <v>0</v>
          </cell>
          <cell r="N108">
            <v>2290.23</v>
          </cell>
          <cell r="O108">
            <v>0</v>
          </cell>
          <cell r="P108">
            <v>0</v>
          </cell>
          <cell r="R108">
            <v>1506.07</v>
          </cell>
          <cell r="S108">
            <v>1486.6599999999999</v>
          </cell>
          <cell r="T108">
            <v>784.16000000000008</v>
          </cell>
          <cell r="U108">
            <v>0</v>
          </cell>
        </row>
        <row r="109">
          <cell r="A109" t="str">
            <v>0601608900200</v>
          </cell>
          <cell r="B109" t="str">
            <v>MAYWOOD-MELROSE PARK-BROADVIEW-89</v>
          </cell>
          <cell r="C109" t="str">
            <v>COOK</v>
          </cell>
          <cell r="D109" t="str">
            <v>Elementary</v>
          </cell>
          <cell r="E109" t="str">
            <v>Avg</v>
          </cell>
          <cell r="F109">
            <v>4439.55</v>
          </cell>
          <cell r="H109">
            <v>1831.6599999999999</v>
          </cell>
          <cell r="I109">
            <v>2582.81</v>
          </cell>
          <cell r="K109">
            <v>2582.81</v>
          </cell>
          <cell r="L109">
            <v>0</v>
          </cell>
          <cell r="N109">
            <v>4439.5499999999993</v>
          </cell>
          <cell r="O109">
            <v>0</v>
          </cell>
          <cell r="P109">
            <v>0</v>
          </cell>
          <cell r="R109">
            <v>2903.7299999999996</v>
          </cell>
          <cell r="S109">
            <v>2878.6499999999996</v>
          </cell>
          <cell r="T109">
            <v>1535.82</v>
          </cell>
          <cell r="U109">
            <v>0</v>
          </cell>
        </row>
        <row r="110">
          <cell r="A110" t="str">
            <v>0601609000200</v>
          </cell>
          <cell r="B110" t="str">
            <v>RIVER FOREST SCHOOL DIST 90</v>
          </cell>
          <cell r="C110" t="str">
            <v>COOK</v>
          </cell>
          <cell r="D110" t="str">
            <v>Elementary</v>
          </cell>
          <cell r="E110" t="str">
            <v>Avg</v>
          </cell>
          <cell r="F110">
            <v>1396.23</v>
          </cell>
          <cell r="H110">
            <v>529.57999999999993</v>
          </cell>
          <cell r="I110">
            <v>856.15</v>
          </cell>
          <cell r="K110">
            <v>856.15</v>
          </cell>
          <cell r="L110">
            <v>0</v>
          </cell>
          <cell r="N110">
            <v>1396.2299999999998</v>
          </cell>
          <cell r="O110">
            <v>0</v>
          </cell>
          <cell r="P110">
            <v>0</v>
          </cell>
          <cell r="R110">
            <v>895.7399999999999</v>
          </cell>
          <cell r="S110">
            <v>885.2399999999999</v>
          </cell>
          <cell r="T110">
            <v>500.49</v>
          </cell>
          <cell r="U110">
            <v>0</v>
          </cell>
        </row>
        <row r="111">
          <cell r="A111" t="str">
            <v>0601609100200</v>
          </cell>
          <cell r="B111" t="str">
            <v>FOREST PARK SCHOOL DIST 91</v>
          </cell>
          <cell r="C111" t="str">
            <v>COOK</v>
          </cell>
          <cell r="D111" t="str">
            <v>Elementary</v>
          </cell>
          <cell r="E111" t="str">
            <v>Avg</v>
          </cell>
          <cell r="F111">
            <v>693.38</v>
          </cell>
          <cell r="H111">
            <v>317.82</v>
          </cell>
          <cell r="I111">
            <v>360.30999999999995</v>
          </cell>
          <cell r="K111">
            <v>360.30999999999995</v>
          </cell>
          <cell r="L111">
            <v>0</v>
          </cell>
          <cell r="N111">
            <v>693.38</v>
          </cell>
          <cell r="O111">
            <v>0</v>
          </cell>
          <cell r="P111">
            <v>0</v>
          </cell>
          <cell r="R111">
            <v>484.89</v>
          </cell>
          <cell r="S111">
            <v>469.64</v>
          </cell>
          <cell r="T111">
            <v>208.49</v>
          </cell>
          <cell r="U111">
            <v>0</v>
          </cell>
        </row>
        <row r="112">
          <cell r="A112" t="str">
            <v>0601609200200</v>
          </cell>
          <cell r="B112" t="str">
            <v>LINDOP SCHOOL DISTRICT 92</v>
          </cell>
          <cell r="C112" t="str">
            <v>COOK</v>
          </cell>
          <cell r="D112" t="str">
            <v>Elementary</v>
          </cell>
          <cell r="E112" t="str">
            <v>Avg</v>
          </cell>
          <cell r="F112">
            <v>394.29</v>
          </cell>
          <cell r="H112">
            <v>155.64999999999998</v>
          </cell>
          <cell r="I112">
            <v>233.14</v>
          </cell>
          <cell r="K112">
            <v>233.14</v>
          </cell>
          <cell r="L112">
            <v>0</v>
          </cell>
          <cell r="N112">
            <v>394.28999999999996</v>
          </cell>
          <cell r="O112">
            <v>0</v>
          </cell>
          <cell r="P112">
            <v>0</v>
          </cell>
          <cell r="R112">
            <v>253.46999999999997</v>
          </cell>
          <cell r="S112">
            <v>247.96999999999997</v>
          </cell>
          <cell r="T112">
            <v>140.82</v>
          </cell>
          <cell r="U112">
            <v>0</v>
          </cell>
        </row>
        <row r="113">
          <cell r="A113" t="str">
            <v>0601609250200</v>
          </cell>
          <cell r="B113" t="str">
            <v>WESTCHESTER SCHOOL DIST 92-5</v>
          </cell>
          <cell r="C113" t="str">
            <v>COOK</v>
          </cell>
          <cell r="D113" t="str">
            <v>Elementary</v>
          </cell>
          <cell r="E113" t="str">
            <v>Avg</v>
          </cell>
          <cell r="F113">
            <v>1099.81</v>
          </cell>
          <cell r="H113">
            <v>470.99</v>
          </cell>
          <cell r="I113">
            <v>609.99</v>
          </cell>
          <cell r="K113">
            <v>609.99</v>
          </cell>
          <cell r="L113">
            <v>0</v>
          </cell>
          <cell r="N113">
            <v>1099.81</v>
          </cell>
          <cell r="O113">
            <v>0</v>
          </cell>
          <cell r="P113">
            <v>0</v>
          </cell>
          <cell r="R113">
            <v>723.15</v>
          </cell>
          <cell r="S113">
            <v>704.32</v>
          </cell>
          <cell r="T113">
            <v>376.65999999999997</v>
          </cell>
          <cell r="U113">
            <v>0</v>
          </cell>
        </row>
        <row r="114">
          <cell r="A114" t="str">
            <v>0601609300200</v>
          </cell>
          <cell r="B114" t="str">
            <v>HILLSIDE SCHOOL DIST 93</v>
          </cell>
          <cell r="C114" t="str">
            <v>COOK</v>
          </cell>
          <cell r="D114" t="str">
            <v>Elementary</v>
          </cell>
          <cell r="E114" t="str">
            <v>Avg</v>
          </cell>
          <cell r="F114">
            <v>423.63</v>
          </cell>
          <cell r="H114">
            <v>161.82</v>
          </cell>
          <cell r="I114">
            <v>255.97999999999996</v>
          </cell>
          <cell r="K114">
            <v>255.97999999999996</v>
          </cell>
          <cell r="L114">
            <v>0</v>
          </cell>
          <cell r="N114">
            <v>423.62999999999994</v>
          </cell>
          <cell r="O114">
            <v>0</v>
          </cell>
          <cell r="P114">
            <v>0</v>
          </cell>
          <cell r="R114">
            <v>268.14</v>
          </cell>
          <cell r="S114">
            <v>262.31</v>
          </cell>
          <cell r="T114">
            <v>155.49</v>
          </cell>
          <cell r="U114">
            <v>0</v>
          </cell>
        </row>
        <row r="115">
          <cell r="A115" t="str">
            <v>0601609400200</v>
          </cell>
          <cell r="B115" t="str">
            <v>KOMAREK SCHOOL DIST 94</v>
          </cell>
          <cell r="C115" t="str">
            <v>COOK</v>
          </cell>
          <cell r="D115" t="str">
            <v>Elementary</v>
          </cell>
          <cell r="E115" t="str">
            <v>Avg</v>
          </cell>
          <cell r="F115">
            <v>489.13</v>
          </cell>
          <cell r="H115">
            <v>189.48</v>
          </cell>
          <cell r="I115">
            <v>291.82</v>
          </cell>
          <cell r="K115">
            <v>291.82</v>
          </cell>
          <cell r="L115">
            <v>0</v>
          </cell>
          <cell r="N115">
            <v>489.13</v>
          </cell>
          <cell r="O115">
            <v>0</v>
          </cell>
          <cell r="P115">
            <v>0</v>
          </cell>
          <cell r="R115">
            <v>294.96999999999997</v>
          </cell>
          <cell r="S115">
            <v>287.14</v>
          </cell>
          <cell r="T115">
            <v>194.16</v>
          </cell>
          <cell r="U115">
            <v>0</v>
          </cell>
        </row>
        <row r="116">
          <cell r="A116" t="str">
            <v>0601609500200</v>
          </cell>
          <cell r="B116" t="str">
            <v>BROOKFIELD SCHOOL DIST 95</v>
          </cell>
          <cell r="C116" t="str">
            <v>COOK</v>
          </cell>
          <cell r="D116" t="str">
            <v>Elementary</v>
          </cell>
          <cell r="E116" t="str">
            <v>CY</v>
          </cell>
          <cell r="F116">
            <v>1322</v>
          </cell>
          <cell r="H116">
            <v>593.5</v>
          </cell>
          <cell r="I116">
            <v>707.5</v>
          </cell>
          <cell r="K116">
            <v>707.5</v>
          </cell>
          <cell r="L116">
            <v>0</v>
          </cell>
          <cell r="N116">
            <v>1322</v>
          </cell>
          <cell r="O116">
            <v>0</v>
          </cell>
          <cell r="P116">
            <v>0</v>
          </cell>
          <cell r="R116">
            <v>897.5</v>
          </cell>
          <cell r="S116">
            <v>876.5</v>
          </cell>
          <cell r="T116">
            <v>424.5</v>
          </cell>
          <cell r="U116">
            <v>0</v>
          </cell>
        </row>
        <row r="117">
          <cell r="A117" t="str">
            <v>0601609600200</v>
          </cell>
          <cell r="B117" t="str">
            <v>RIVERSIDE SCHOOL DIST 96</v>
          </cell>
          <cell r="C117" t="str">
            <v>COOK</v>
          </cell>
          <cell r="D117" t="str">
            <v>Elementary</v>
          </cell>
          <cell r="E117" t="str">
            <v>CY</v>
          </cell>
          <cell r="F117">
            <v>1596.25</v>
          </cell>
          <cell r="H117">
            <v>624</v>
          </cell>
          <cell r="I117">
            <v>951.5</v>
          </cell>
          <cell r="K117">
            <v>951.5</v>
          </cell>
          <cell r="L117">
            <v>0</v>
          </cell>
          <cell r="N117">
            <v>1596.25</v>
          </cell>
          <cell r="O117">
            <v>0</v>
          </cell>
          <cell r="P117">
            <v>0</v>
          </cell>
          <cell r="R117">
            <v>1018.25</v>
          </cell>
          <cell r="S117">
            <v>997.5</v>
          </cell>
          <cell r="T117">
            <v>578</v>
          </cell>
          <cell r="U117">
            <v>0</v>
          </cell>
        </row>
        <row r="118">
          <cell r="A118" t="str">
            <v>0601609700200</v>
          </cell>
          <cell r="B118" t="str">
            <v>OAK PARK ELEM SCHOOL DIST 97</v>
          </cell>
          <cell r="C118" t="str">
            <v>COOK</v>
          </cell>
          <cell r="D118" t="str">
            <v>Elementary</v>
          </cell>
          <cell r="E118" t="str">
            <v>Avg</v>
          </cell>
          <cell r="F118">
            <v>5954.8</v>
          </cell>
          <cell r="H118">
            <v>2631.65</v>
          </cell>
          <cell r="I118">
            <v>3275.3199999999997</v>
          </cell>
          <cell r="K118">
            <v>3275.3199999999997</v>
          </cell>
          <cell r="L118">
            <v>0</v>
          </cell>
          <cell r="N118">
            <v>5954.7999999999993</v>
          </cell>
          <cell r="O118">
            <v>0</v>
          </cell>
          <cell r="P118">
            <v>0</v>
          </cell>
          <cell r="R118">
            <v>4006.64</v>
          </cell>
          <cell r="S118">
            <v>3958.81</v>
          </cell>
          <cell r="T118">
            <v>1948.1599999999999</v>
          </cell>
          <cell r="U118">
            <v>0</v>
          </cell>
        </row>
        <row r="119">
          <cell r="A119" t="str">
            <v>0601609800200</v>
          </cell>
          <cell r="B119" t="str">
            <v>BERWYN NORTH SCHOOL DIST 98</v>
          </cell>
          <cell r="C119" t="str">
            <v>COOK</v>
          </cell>
          <cell r="D119" t="str">
            <v>Elementary</v>
          </cell>
          <cell r="E119" t="str">
            <v>Avg</v>
          </cell>
          <cell r="F119">
            <v>2736.8</v>
          </cell>
          <cell r="H119">
            <v>1107.8200000000002</v>
          </cell>
          <cell r="I119">
            <v>1587.6499999999999</v>
          </cell>
          <cell r="K119">
            <v>1587.6499999999999</v>
          </cell>
          <cell r="L119">
            <v>0</v>
          </cell>
          <cell r="N119">
            <v>2736.8</v>
          </cell>
          <cell r="O119">
            <v>0</v>
          </cell>
          <cell r="P119">
            <v>0</v>
          </cell>
          <cell r="R119">
            <v>1746.64</v>
          </cell>
          <cell r="S119">
            <v>1705.3100000000002</v>
          </cell>
          <cell r="T119">
            <v>990.15999999999985</v>
          </cell>
          <cell r="U119">
            <v>0</v>
          </cell>
        </row>
        <row r="120">
          <cell r="A120" t="str">
            <v>0601609900200</v>
          </cell>
          <cell r="B120" t="str">
            <v>CICERO SCHOOL DISTRICT 99</v>
          </cell>
          <cell r="C120" t="str">
            <v>COOK</v>
          </cell>
          <cell r="D120" t="str">
            <v>Elementary</v>
          </cell>
          <cell r="E120" t="str">
            <v>Avg</v>
          </cell>
          <cell r="F120">
            <v>10590.54</v>
          </cell>
          <cell r="H120">
            <v>4248.4800000000005</v>
          </cell>
          <cell r="I120">
            <v>6236.15</v>
          </cell>
          <cell r="K120">
            <v>6236.15</v>
          </cell>
          <cell r="L120">
            <v>0</v>
          </cell>
          <cell r="N120">
            <v>10590.539999999999</v>
          </cell>
          <cell r="O120">
            <v>0</v>
          </cell>
          <cell r="P120">
            <v>0</v>
          </cell>
          <cell r="R120">
            <v>6759.88</v>
          </cell>
          <cell r="S120">
            <v>6653.97</v>
          </cell>
          <cell r="T120">
            <v>3830.66</v>
          </cell>
          <cell r="U120">
            <v>0</v>
          </cell>
        </row>
        <row r="121">
          <cell r="A121" t="str">
            <v>0601610000200</v>
          </cell>
          <cell r="B121" t="str">
            <v>BERWYN SOUTH SCHOOL DISTRICT 100</v>
          </cell>
          <cell r="C121" t="str">
            <v>COOK</v>
          </cell>
          <cell r="D121" t="str">
            <v>Elementary</v>
          </cell>
          <cell r="E121" t="str">
            <v>Avg</v>
          </cell>
          <cell r="F121">
            <v>3388.89</v>
          </cell>
          <cell r="H121">
            <v>1345.99</v>
          </cell>
          <cell r="I121">
            <v>2007.3200000000002</v>
          </cell>
          <cell r="K121">
            <v>2007.3200000000002</v>
          </cell>
          <cell r="L121">
            <v>0</v>
          </cell>
          <cell r="N121">
            <v>3388.89</v>
          </cell>
          <cell r="O121">
            <v>0</v>
          </cell>
          <cell r="P121">
            <v>0</v>
          </cell>
          <cell r="R121">
            <v>2137.39</v>
          </cell>
          <cell r="S121">
            <v>2101.81</v>
          </cell>
          <cell r="T121">
            <v>1251.5</v>
          </cell>
          <cell r="U121">
            <v>0</v>
          </cell>
        </row>
        <row r="122">
          <cell r="A122" t="str">
            <v>0601610100200</v>
          </cell>
          <cell r="B122" t="str">
            <v>WESTERN SPRINGS SCHOOL DIST 101</v>
          </cell>
          <cell r="C122" t="str">
            <v>COOK</v>
          </cell>
          <cell r="D122" t="str">
            <v>Elementary</v>
          </cell>
          <cell r="E122" t="str">
            <v>CY</v>
          </cell>
          <cell r="F122">
            <v>1480.25</v>
          </cell>
          <cell r="H122">
            <v>660.5</v>
          </cell>
          <cell r="I122">
            <v>808</v>
          </cell>
          <cell r="K122">
            <v>808</v>
          </cell>
          <cell r="L122">
            <v>0</v>
          </cell>
          <cell r="N122">
            <v>1480.25</v>
          </cell>
          <cell r="O122">
            <v>0</v>
          </cell>
          <cell r="P122">
            <v>0</v>
          </cell>
          <cell r="R122">
            <v>972.75</v>
          </cell>
          <cell r="S122">
            <v>961</v>
          </cell>
          <cell r="T122">
            <v>507.5</v>
          </cell>
          <cell r="U122">
            <v>0</v>
          </cell>
        </row>
        <row r="123">
          <cell r="A123" t="str">
            <v>0601610200200</v>
          </cell>
          <cell r="B123" t="str">
            <v>LA GRANGE SCHOOL DIST 102</v>
          </cell>
          <cell r="C123" t="str">
            <v>COOK</v>
          </cell>
          <cell r="D123" t="str">
            <v>Elementary</v>
          </cell>
          <cell r="E123" t="str">
            <v>CY</v>
          </cell>
          <cell r="F123">
            <v>3033.75</v>
          </cell>
          <cell r="H123">
            <v>1266</v>
          </cell>
          <cell r="I123">
            <v>1731</v>
          </cell>
          <cell r="K123">
            <v>1731</v>
          </cell>
          <cell r="L123">
            <v>0</v>
          </cell>
          <cell r="N123">
            <v>3033.75</v>
          </cell>
          <cell r="O123">
            <v>0</v>
          </cell>
          <cell r="P123">
            <v>0</v>
          </cell>
          <cell r="R123">
            <v>1976.25</v>
          </cell>
          <cell r="S123">
            <v>1939.5</v>
          </cell>
          <cell r="T123">
            <v>1057.5</v>
          </cell>
          <cell r="U123">
            <v>0</v>
          </cell>
        </row>
        <row r="124">
          <cell r="A124" t="str">
            <v>0601610300200</v>
          </cell>
          <cell r="B124" t="str">
            <v>LYONS SCHOOL DIST 103</v>
          </cell>
          <cell r="C124" t="str">
            <v>COOK</v>
          </cell>
          <cell r="D124" t="str">
            <v>Elementary</v>
          </cell>
          <cell r="E124" t="str">
            <v>Avg</v>
          </cell>
          <cell r="F124">
            <v>2252.79</v>
          </cell>
          <cell r="H124">
            <v>949.65</v>
          </cell>
          <cell r="I124">
            <v>1262.48</v>
          </cell>
          <cell r="K124">
            <v>1262.48</v>
          </cell>
          <cell r="L124">
            <v>0</v>
          </cell>
          <cell r="N124">
            <v>2252.79</v>
          </cell>
          <cell r="O124">
            <v>0</v>
          </cell>
          <cell r="P124">
            <v>0</v>
          </cell>
          <cell r="R124">
            <v>1501.1399999999999</v>
          </cell>
          <cell r="S124">
            <v>1460.48</v>
          </cell>
          <cell r="T124">
            <v>751.65</v>
          </cell>
          <cell r="U124">
            <v>0</v>
          </cell>
        </row>
        <row r="125">
          <cell r="A125" t="str">
            <v>0601610500200</v>
          </cell>
          <cell r="B125" t="str">
            <v>LA GRANGE SCHOOL DIST 105 (SOUTH)</v>
          </cell>
          <cell r="C125" t="str">
            <v>COOK</v>
          </cell>
          <cell r="D125" t="str">
            <v>Elementary</v>
          </cell>
          <cell r="E125" t="str">
            <v>Avg</v>
          </cell>
          <cell r="F125">
            <v>1289.21</v>
          </cell>
          <cell r="H125">
            <v>508.32000000000005</v>
          </cell>
          <cell r="I125">
            <v>764.48</v>
          </cell>
          <cell r="K125">
            <v>764.48</v>
          </cell>
          <cell r="L125">
            <v>0</v>
          </cell>
          <cell r="N125">
            <v>1289.21</v>
          </cell>
          <cell r="O125">
            <v>0</v>
          </cell>
          <cell r="P125">
            <v>0</v>
          </cell>
          <cell r="R125">
            <v>808.72</v>
          </cell>
          <cell r="S125">
            <v>792.31000000000006</v>
          </cell>
          <cell r="T125">
            <v>480.49</v>
          </cell>
          <cell r="U125">
            <v>0</v>
          </cell>
        </row>
        <row r="126">
          <cell r="A126" t="str">
            <v>0601610600200</v>
          </cell>
          <cell r="B126" t="str">
            <v>LAGRANGE HIGHLANDS SCH DIST 106</v>
          </cell>
          <cell r="C126" t="str">
            <v>COOK</v>
          </cell>
          <cell r="D126" t="str">
            <v>Elementary</v>
          </cell>
          <cell r="E126" t="str">
            <v>CY</v>
          </cell>
          <cell r="F126">
            <v>891.25</v>
          </cell>
          <cell r="H126">
            <v>398</v>
          </cell>
          <cell r="I126">
            <v>486.5</v>
          </cell>
          <cell r="K126">
            <v>486.5</v>
          </cell>
          <cell r="L126">
            <v>0</v>
          </cell>
          <cell r="N126">
            <v>891.25</v>
          </cell>
          <cell r="O126">
            <v>0</v>
          </cell>
          <cell r="P126">
            <v>0</v>
          </cell>
          <cell r="R126">
            <v>607.25</v>
          </cell>
          <cell r="S126">
            <v>600.5</v>
          </cell>
          <cell r="T126">
            <v>284</v>
          </cell>
          <cell r="U126">
            <v>0</v>
          </cell>
        </row>
        <row r="127">
          <cell r="A127" t="str">
            <v>0601610700200</v>
          </cell>
          <cell r="B127" t="str">
            <v>PLEASANTDALE SCHOOL DIST 107</v>
          </cell>
          <cell r="C127" t="str">
            <v>COOK</v>
          </cell>
          <cell r="D127" t="str">
            <v>Elementary</v>
          </cell>
          <cell r="E127" t="str">
            <v>CY</v>
          </cell>
          <cell r="F127">
            <v>798.5</v>
          </cell>
          <cell r="H127">
            <v>318</v>
          </cell>
          <cell r="I127">
            <v>473</v>
          </cell>
          <cell r="K127">
            <v>473</v>
          </cell>
          <cell r="L127">
            <v>0</v>
          </cell>
          <cell r="N127">
            <v>798.5</v>
          </cell>
          <cell r="O127">
            <v>0</v>
          </cell>
          <cell r="P127">
            <v>0</v>
          </cell>
          <cell r="R127">
            <v>508.5</v>
          </cell>
          <cell r="S127">
            <v>501</v>
          </cell>
          <cell r="T127">
            <v>290</v>
          </cell>
          <cell r="U127">
            <v>0</v>
          </cell>
        </row>
        <row r="128">
          <cell r="A128" t="str">
            <v>0601620001300</v>
          </cell>
          <cell r="B128" t="str">
            <v>OAK PARK &amp; RIVER FOREST DIST 200</v>
          </cell>
          <cell r="C128" t="str">
            <v>COOK</v>
          </cell>
          <cell r="D128" t="str">
            <v>High School</v>
          </cell>
          <cell r="E128" t="str">
            <v>Avg</v>
          </cell>
          <cell r="F128">
            <v>3429.98</v>
          </cell>
          <cell r="H128">
            <v>0</v>
          </cell>
          <cell r="I128">
            <v>3429.98</v>
          </cell>
          <cell r="K128">
            <v>0</v>
          </cell>
          <cell r="L128">
            <v>3429.98</v>
          </cell>
          <cell r="N128">
            <v>0</v>
          </cell>
          <cell r="O128">
            <v>3429.98</v>
          </cell>
          <cell r="P128">
            <v>0</v>
          </cell>
          <cell r="R128">
            <v>0</v>
          </cell>
          <cell r="S128">
            <v>0</v>
          </cell>
          <cell r="T128">
            <v>0</v>
          </cell>
          <cell r="U128">
            <v>3429.98</v>
          </cell>
        </row>
        <row r="129">
          <cell r="A129" t="str">
            <v>0601620101700</v>
          </cell>
          <cell r="B129" t="str">
            <v>J S MORTON H S DISTRICT 201</v>
          </cell>
          <cell r="C129" t="str">
            <v>COOK</v>
          </cell>
          <cell r="D129" t="str">
            <v>High School</v>
          </cell>
          <cell r="E129" t="str">
            <v>Avg</v>
          </cell>
          <cell r="F129">
            <v>8110.66</v>
          </cell>
          <cell r="H129">
            <v>0</v>
          </cell>
          <cell r="I129">
            <v>8110.66</v>
          </cell>
          <cell r="K129">
            <v>0</v>
          </cell>
          <cell r="L129">
            <v>8110.66</v>
          </cell>
          <cell r="N129">
            <v>0</v>
          </cell>
          <cell r="O129">
            <v>8110.66</v>
          </cell>
          <cell r="P129">
            <v>0</v>
          </cell>
          <cell r="R129">
            <v>0</v>
          </cell>
          <cell r="S129">
            <v>0</v>
          </cell>
          <cell r="T129">
            <v>0</v>
          </cell>
          <cell r="U129">
            <v>8110.66</v>
          </cell>
        </row>
        <row r="130">
          <cell r="A130" t="str">
            <v>0601620401700</v>
          </cell>
          <cell r="B130" t="str">
            <v>LYONS TWP H S DIST 204</v>
          </cell>
          <cell r="C130" t="str">
            <v>COOK</v>
          </cell>
          <cell r="D130" t="str">
            <v>High School</v>
          </cell>
          <cell r="E130" t="str">
            <v>Avg</v>
          </cell>
          <cell r="F130">
            <v>4076.82</v>
          </cell>
          <cell r="H130">
            <v>0</v>
          </cell>
          <cell r="I130">
            <v>4076.8199999999997</v>
          </cell>
          <cell r="K130">
            <v>0</v>
          </cell>
          <cell r="L130">
            <v>4076.8199999999997</v>
          </cell>
          <cell r="N130">
            <v>0</v>
          </cell>
          <cell r="O130">
            <v>4076.8199999999997</v>
          </cell>
          <cell r="P130">
            <v>0</v>
          </cell>
          <cell r="R130">
            <v>0</v>
          </cell>
          <cell r="S130">
            <v>0</v>
          </cell>
          <cell r="T130">
            <v>0</v>
          </cell>
          <cell r="U130">
            <v>4076.8199999999997</v>
          </cell>
        </row>
        <row r="131">
          <cell r="A131" t="str">
            <v>0601620801700</v>
          </cell>
          <cell r="B131" t="str">
            <v>RIVERSIDE BROOKFIELD TWP DIST 208</v>
          </cell>
          <cell r="C131" t="str">
            <v>COOK</v>
          </cell>
          <cell r="D131" t="str">
            <v>High School</v>
          </cell>
          <cell r="E131" t="str">
            <v>Avg</v>
          </cell>
          <cell r="F131">
            <v>1647.65</v>
          </cell>
          <cell r="H131">
            <v>0</v>
          </cell>
          <cell r="I131">
            <v>1647.65</v>
          </cell>
          <cell r="K131">
            <v>0</v>
          </cell>
          <cell r="L131">
            <v>1647.65</v>
          </cell>
          <cell r="N131">
            <v>0</v>
          </cell>
          <cell r="O131">
            <v>1647.65</v>
          </cell>
          <cell r="P131">
            <v>0</v>
          </cell>
          <cell r="R131">
            <v>0</v>
          </cell>
          <cell r="S131">
            <v>0</v>
          </cell>
          <cell r="T131">
            <v>0</v>
          </cell>
          <cell r="U131">
            <v>1647.65</v>
          </cell>
        </row>
        <row r="132">
          <cell r="A132" t="str">
            <v>0601620901700</v>
          </cell>
          <cell r="B132" t="str">
            <v>PROVISO TWP H S DIST 209</v>
          </cell>
          <cell r="C132" t="str">
            <v>COOK</v>
          </cell>
          <cell r="D132" t="str">
            <v>High School</v>
          </cell>
          <cell r="E132" t="str">
            <v>Avg</v>
          </cell>
          <cell r="F132">
            <v>4518.99</v>
          </cell>
          <cell r="H132">
            <v>0</v>
          </cell>
          <cell r="I132">
            <v>4518.99</v>
          </cell>
          <cell r="K132">
            <v>0</v>
          </cell>
          <cell r="L132">
            <v>4518.99</v>
          </cell>
          <cell r="N132">
            <v>0</v>
          </cell>
          <cell r="O132">
            <v>4518.99</v>
          </cell>
          <cell r="P132">
            <v>0</v>
          </cell>
          <cell r="R132">
            <v>0</v>
          </cell>
          <cell r="S132">
            <v>0</v>
          </cell>
          <cell r="T132">
            <v>0</v>
          </cell>
          <cell r="U132">
            <v>4518.99</v>
          </cell>
        </row>
        <row r="133">
          <cell r="A133" t="str">
            <v>0601621201600</v>
          </cell>
          <cell r="B133" t="str">
            <v>LEYDEN COMM H S DIST 212</v>
          </cell>
          <cell r="C133" t="str">
            <v>COOK</v>
          </cell>
          <cell r="D133" t="str">
            <v>High School</v>
          </cell>
          <cell r="E133" t="str">
            <v>Avg</v>
          </cell>
          <cell r="F133">
            <v>3444.49</v>
          </cell>
          <cell r="H133">
            <v>0</v>
          </cell>
          <cell r="I133">
            <v>3444.49</v>
          </cell>
          <cell r="K133">
            <v>0</v>
          </cell>
          <cell r="L133">
            <v>3444.49</v>
          </cell>
          <cell r="N133">
            <v>0</v>
          </cell>
          <cell r="O133">
            <v>3444.49</v>
          </cell>
          <cell r="P133">
            <v>0</v>
          </cell>
          <cell r="R133">
            <v>0</v>
          </cell>
          <cell r="S133">
            <v>0</v>
          </cell>
          <cell r="T133">
            <v>0</v>
          </cell>
          <cell r="U133">
            <v>3444.49</v>
          </cell>
        </row>
        <row r="134">
          <cell r="A134" t="str">
            <v>0601623401600</v>
          </cell>
          <cell r="B134" t="str">
            <v>RIDGEWOOD COMM H S DIST 234</v>
          </cell>
          <cell r="C134" t="str">
            <v>COOK</v>
          </cell>
          <cell r="D134" t="str">
            <v>High School</v>
          </cell>
          <cell r="E134" t="str">
            <v>CY</v>
          </cell>
          <cell r="F134">
            <v>864</v>
          </cell>
          <cell r="H134">
            <v>0</v>
          </cell>
          <cell r="I134">
            <v>864</v>
          </cell>
          <cell r="K134">
            <v>0</v>
          </cell>
          <cell r="L134">
            <v>864</v>
          </cell>
          <cell r="N134">
            <v>0</v>
          </cell>
          <cell r="O134">
            <v>864</v>
          </cell>
          <cell r="P134">
            <v>0</v>
          </cell>
          <cell r="R134">
            <v>0</v>
          </cell>
          <cell r="S134">
            <v>0</v>
          </cell>
          <cell r="T134">
            <v>0</v>
          </cell>
          <cell r="U134">
            <v>864</v>
          </cell>
        </row>
        <row r="135">
          <cell r="A135" t="str">
            <v>0601640102600</v>
          </cell>
          <cell r="B135" t="str">
            <v>ELMWOOD PARK C U SCH DIST 401</v>
          </cell>
          <cell r="C135" t="str">
            <v>COOK</v>
          </cell>
          <cell r="D135" t="str">
            <v>Unit</v>
          </cell>
          <cell r="E135" t="str">
            <v>Avg</v>
          </cell>
          <cell r="F135">
            <v>2733.03</v>
          </cell>
          <cell r="H135">
            <v>660.24</v>
          </cell>
          <cell r="I135">
            <v>2046.63</v>
          </cell>
          <cell r="K135">
            <v>1089.98</v>
          </cell>
          <cell r="L135">
            <v>956.65000000000009</v>
          </cell>
          <cell r="N135">
            <v>0</v>
          </cell>
          <cell r="O135">
            <v>0</v>
          </cell>
          <cell r="P135">
            <v>2733.0299999999997</v>
          </cell>
          <cell r="R135">
            <v>1116.56</v>
          </cell>
          <cell r="S135">
            <v>1090.4000000000001</v>
          </cell>
          <cell r="T135">
            <v>659.82</v>
          </cell>
          <cell r="U135">
            <v>956.65000000000009</v>
          </cell>
        </row>
        <row r="136">
          <cell r="A136" t="str">
            <v>0701610400200</v>
          </cell>
          <cell r="B136" t="str">
            <v>SUMMIT SCHOOL DIST 104</v>
          </cell>
          <cell r="C136" t="str">
            <v>COOK</v>
          </cell>
          <cell r="D136" t="str">
            <v>Elementary</v>
          </cell>
          <cell r="E136" t="str">
            <v>Avg</v>
          </cell>
          <cell r="F136">
            <v>1540.12</v>
          </cell>
          <cell r="H136">
            <v>616.98</v>
          </cell>
          <cell r="I136">
            <v>910.81000000000006</v>
          </cell>
          <cell r="K136">
            <v>910.81000000000006</v>
          </cell>
          <cell r="L136">
            <v>0</v>
          </cell>
          <cell r="N136">
            <v>1540.12</v>
          </cell>
          <cell r="O136">
            <v>0</v>
          </cell>
          <cell r="P136">
            <v>0</v>
          </cell>
          <cell r="R136">
            <v>966.13</v>
          </cell>
          <cell r="S136">
            <v>953.8</v>
          </cell>
          <cell r="T136">
            <v>573.99</v>
          </cell>
          <cell r="U136">
            <v>0</v>
          </cell>
        </row>
        <row r="137">
          <cell r="A137" t="str">
            <v>0701610800200</v>
          </cell>
          <cell r="B137" t="str">
            <v>WILLOW SPRINGS SCHOOL DIST 108</v>
          </cell>
          <cell r="C137" t="str">
            <v>COOK</v>
          </cell>
          <cell r="D137" t="str">
            <v>Elementary</v>
          </cell>
          <cell r="E137" t="str">
            <v>CY</v>
          </cell>
          <cell r="F137">
            <v>379.75</v>
          </cell>
          <cell r="H137">
            <v>165</v>
          </cell>
          <cell r="I137">
            <v>212</v>
          </cell>
          <cell r="K137">
            <v>212</v>
          </cell>
          <cell r="L137">
            <v>0</v>
          </cell>
          <cell r="N137">
            <v>379.75</v>
          </cell>
          <cell r="O137">
            <v>0</v>
          </cell>
          <cell r="P137">
            <v>0</v>
          </cell>
          <cell r="R137">
            <v>249.25</v>
          </cell>
          <cell r="S137">
            <v>246.5</v>
          </cell>
          <cell r="T137">
            <v>130.5</v>
          </cell>
          <cell r="U137">
            <v>0</v>
          </cell>
        </row>
        <row r="138">
          <cell r="A138" t="str">
            <v>0701610900200</v>
          </cell>
          <cell r="B138" t="str">
            <v>INDIAN SPRINGS SCHOOL DIST 109</v>
          </cell>
          <cell r="C138" t="str">
            <v>COOK</v>
          </cell>
          <cell r="D138" t="str">
            <v>Elementary</v>
          </cell>
          <cell r="E138" t="str">
            <v>Avg</v>
          </cell>
          <cell r="F138">
            <v>2560.62</v>
          </cell>
          <cell r="H138">
            <v>1125.6500000000001</v>
          </cell>
          <cell r="I138">
            <v>1400.64</v>
          </cell>
          <cell r="K138">
            <v>1400.64</v>
          </cell>
          <cell r="L138">
            <v>0</v>
          </cell>
          <cell r="N138">
            <v>2560.62</v>
          </cell>
          <cell r="O138">
            <v>0</v>
          </cell>
          <cell r="P138">
            <v>0</v>
          </cell>
          <cell r="R138">
            <v>1708.8000000000002</v>
          </cell>
          <cell r="S138">
            <v>1674.4700000000003</v>
          </cell>
          <cell r="T138">
            <v>851.81999999999994</v>
          </cell>
          <cell r="U138">
            <v>0</v>
          </cell>
        </row>
        <row r="139">
          <cell r="A139" t="str">
            <v>0701611000200</v>
          </cell>
          <cell r="B139" t="str">
            <v>CENTRAL STICKNEY SCH DIST 110</v>
          </cell>
          <cell r="C139" t="str">
            <v>COOK</v>
          </cell>
          <cell r="D139" t="str">
            <v>Elementary</v>
          </cell>
          <cell r="E139" t="str">
            <v>Avg</v>
          </cell>
          <cell r="F139">
            <v>347.8</v>
          </cell>
          <cell r="H139">
            <v>123.32</v>
          </cell>
          <cell r="I139">
            <v>222.82</v>
          </cell>
          <cell r="K139">
            <v>222.82</v>
          </cell>
          <cell r="L139">
            <v>0</v>
          </cell>
          <cell r="N139">
            <v>347.8</v>
          </cell>
          <cell r="O139">
            <v>0</v>
          </cell>
          <cell r="P139">
            <v>0</v>
          </cell>
          <cell r="R139">
            <v>207.81</v>
          </cell>
          <cell r="S139">
            <v>206.14999999999998</v>
          </cell>
          <cell r="T139">
            <v>139.99</v>
          </cell>
          <cell r="U139">
            <v>0</v>
          </cell>
        </row>
        <row r="140">
          <cell r="A140" t="str">
            <v>0701611100200</v>
          </cell>
          <cell r="B140" t="str">
            <v>BURBANK SCHOOL DISTRICT 111</v>
          </cell>
          <cell r="C140" t="str">
            <v>COOK</v>
          </cell>
          <cell r="D140" t="str">
            <v>Elementary</v>
          </cell>
          <cell r="E140" t="str">
            <v>Avg</v>
          </cell>
          <cell r="F140">
            <v>3512.87</v>
          </cell>
          <cell r="H140">
            <v>1392.9</v>
          </cell>
          <cell r="I140">
            <v>2080.9700000000003</v>
          </cell>
          <cell r="K140">
            <v>2080.9700000000003</v>
          </cell>
          <cell r="L140">
            <v>0</v>
          </cell>
          <cell r="N140">
            <v>3512.87</v>
          </cell>
          <cell r="O140">
            <v>0</v>
          </cell>
          <cell r="P140">
            <v>0</v>
          </cell>
          <cell r="R140">
            <v>2223.2200000000003</v>
          </cell>
          <cell r="S140">
            <v>2184.2200000000003</v>
          </cell>
          <cell r="T140">
            <v>1289.6500000000001</v>
          </cell>
          <cell r="U140">
            <v>0</v>
          </cell>
        </row>
        <row r="141">
          <cell r="A141" t="str">
            <v>0701611700200</v>
          </cell>
          <cell r="B141" t="str">
            <v>NORTH PALOS SCHOOL DIST 117</v>
          </cell>
          <cell r="C141" t="str">
            <v>COOK</v>
          </cell>
          <cell r="D141" t="str">
            <v>Elementary</v>
          </cell>
          <cell r="E141" t="str">
            <v>CY</v>
          </cell>
          <cell r="F141">
            <v>3194.25</v>
          </cell>
          <cell r="H141">
            <v>1279.25</v>
          </cell>
          <cell r="I141">
            <v>1886</v>
          </cell>
          <cell r="K141">
            <v>1886</v>
          </cell>
          <cell r="L141">
            <v>0</v>
          </cell>
          <cell r="N141">
            <v>3194.25</v>
          </cell>
          <cell r="O141">
            <v>0</v>
          </cell>
          <cell r="P141">
            <v>0</v>
          </cell>
          <cell r="R141">
            <v>1997.75</v>
          </cell>
          <cell r="S141">
            <v>1968.75</v>
          </cell>
          <cell r="T141">
            <v>1196.5</v>
          </cell>
          <cell r="U141">
            <v>0</v>
          </cell>
        </row>
        <row r="142">
          <cell r="A142" t="str">
            <v>0701611800400</v>
          </cell>
          <cell r="B142" t="str">
            <v>PALOS COMM CONS SCHOOL DIST 118</v>
          </cell>
          <cell r="C142" t="str">
            <v>COOK</v>
          </cell>
          <cell r="D142" t="str">
            <v>Elementary</v>
          </cell>
          <cell r="E142" t="str">
            <v>CY</v>
          </cell>
          <cell r="F142">
            <v>1937.75</v>
          </cell>
          <cell r="H142">
            <v>763.5</v>
          </cell>
          <cell r="I142">
            <v>1150.5</v>
          </cell>
          <cell r="K142">
            <v>1150.5</v>
          </cell>
          <cell r="L142">
            <v>0</v>
          </cell>
          <cell r="N142">
            <v>1937.75</v>
          </cell>
          <cell r="O142">
            <v>0</v>
          </cell>
          <cell r="P142">
            <v>0</v>
          </cell>
          <cell r="R142">
            <v>1218.25</v>
          </cell>
          <cell r="S142">
            <v>1194.5</v>
          </cell>
          <cell r="T142">
            <v>719.5</v>
          </cell>
          <cell r="U142">
            <v>0</v>
          </cell>
        </row>
        <row r="143">
          <cell r="A143" t="str">
            <v>0701612200200</v>
          </cell>
          <cell r="B143" t="str">
            <v>RIDGELAND SCHOOL DISTRICT 122</v>
          </cell>
          <cell r="C143" t="str">
            <v>COOK</v>
          </cell>
          <cell r="D143" t="str">
            <v>Elementary</v>
          </cell>
          <cell r="E143" t="str">
            <v>Avg</v>
          </cell>
          <cell r="F143">
            <v>2265.73</v>
          </cell>
          <cell r="H143">
            <v>933.66</v>
          </cell>
          <cell r="I143">
            <v>1299.6600000000001</v>
          </cell>
          <cell r="K143">
            <v>1299.6600000000001</v>
          </cell>
          <cell r="L143">
            <v>0</v>
          </cell>
          <cell r="N143">
            <v>2265.73</v>
          </cell>
          <cell r="O143">
            <v>0</v>
          </cell>
          <cell r="P143">
            <v>0</v>
          </cell>
          <cell r="R143">
            <v>1480.23</v>
          </cell>
          <cell r="S143">
            <v>1447.82</v>
          </cell>
          <cell r="T143">
            <v>785.5</v>
          </cell>
          <cell r="U143">
            <v>0</v>
          </cell>
        </row>
        <row r="144">
          <cell r="A144" t="str">
            <v>0701612300200</v>
          </cell>
          <cell r="B144" t="str">
            <v>OAK LAWN-HOMETOWN SCH DIST 123</v>
          </cell>
          <cell r="C144" t="str">
            <v>COOK</v>
          </cell>
          <cell r="D144" t="str">
            <v>Elementary</v>
          </cell>
          <cell r="E144" t="str">
            <v>CY</v>
          </cell>
          <cell r="F144">
            <v>3185.5</v>
          </cell>
          <cell r="H144">
            <v>1322.25</v>
          </cell>
          <cell r="I144">
            <v>1818.5</v>
          </cell>
          <cell r="K144">
            <v>1818.5</v>
          </cell>
          <cell r="L144">
            <v>0</v>
          </cell>
          <cell r="N144">
            <v>3185.5</v>
          </cell>
          <cell r="O144">
            <v>0</v>
          </cell>
          <cell r="P144">
            <v>0</v>
          </cell>
          <cell r="R144">
            <v>2047.5</v>
          </cell>
          <cell r="S144">
            <v>2002.75</v>
          </cell>
          <cell r="T144">
            <v>1138</v>
          </cell>
          <cell r="U144">
            <v>0</v>
          </cell>
        </row>
        <row r="145">
          <cell r="A145" t="str">
            <v>0701612400200</v>
          </cell>
          <cell r="B145" t="str">
            <v>EVERGREEN PK ELEM SCH DIST 124</v>
          </cell>
          <cell r="C145" t="str">
            <v>COOK</v>
          </cell>
          <cell r="D145" t="str">
            <v>Elementary</v>
          </cell>
          <cell r="E145" t="str">
            <v>CY</v>
          </cell>
          <cell r="F145">
            <v>1866.5</v>
          </cell>
          <cell r="H145">
            <v>769.25</v>
          </cell>
          <cell r="I145">
            <v>1069</v>
          </cell>
          <cell r="K145">
            <v>1069</v>
          </cell>
          <cell r="L145">
            <v>0</v>
          </cell>
          <cell r="N145">
            <v>1866.5</v>
          </cell>
          <cell r="O145">
            <v>0</v>
          </cell>
          <cell r="P145">
            <v>0</v>
          </cell>
          <cell r="R145">
            <v>1210.5</v>
          </cell>
          <cell r="S145">
            <v>1182.25</v>
          </cell>
          <cell r="T145">
            <v>656</v>
          </cell>
          <cell r="U145">
            <v>0</v>
          </cell>
        </row>
        <row r="146">
          <cell r="A146" t="str">
            <v>0701612500200</v>
          </cell>
          <cell r="B146" t="str">
            <v>ATWOOD HEIGHTS DISTRICT 125</v>
          </cell>
          <cell r="C146" t="str">
            <v>COOK</v>
          </cell>
          <cell r="D146" t="str">
            <v>Elementary</v>
          </cell>
          <cell r="E146" t="str">
            <v>Avg</v>
          </cell>
          <cell r="F146">
            <v>590.63</v>
          </cell>
          <cell r="H146">
            <v>235.98</v>
          </cell>
          <cell r="I146">
            <v>341.98999999999995</v>
          </cell>
          <cell r="K146">
            <v>341.98999999999995</v>
          </cell>
          <cell r="L146">
            <v>0</v>
          </cell>
          <cell r="N146">
            <v>590.63</v>
          </cell>
          <cell r="O146">
            <v>0</v>
          </cell>
          <cell r="P146">
            <v>0</v>
          </cell>
          <cell r="R146">
            <v>373.64</v>
          </cell>
          <cell r="S146">
            <v>360.98</v>
          </cell>
          <cell r="T146">
            <v>216.99</v>
          </cell>
          <cell r="U146">
            <v>0</v>
          </cell>
        </row>
        <row r="147">
          <cell r="A147" t="str">
            <v>0701612600200</v>
          </cell>
          <cell r="B147" t="str">
            <v>ALSIP-HAZLGRN-OAKLWN S DIST 126</v>
          </cell>
          <cell r="C147" t="str">
            <v>COOK</v>
          </cell>
          <cell r="D147" t="str">
            <v>Elementary</v>
          </cell>
          <cell r="E147" t="str">
            <v>Avg</v>
          </cell>
          <cell r="F147">
            <v>1560.46</v>
          </cell>
          <cell r="H147">
            <v>620.98</v>
          </cell>
          <cell r="I147">
            <v>922.32000000000016</v>
          </cell>
          <cell r="K147">
            <v>922.32000000000016</v>
          </cell>
          <cell r="L147">
            <v>0</v>
          </cell>
          <cell r="N147">
            <v>1560.46</v>
          </cell>
          <cell r="O147">
            <v>0</v>
          </cell>
          <cell r="P147">
            <v>0</v>
          </cell>
          <cell r="R147">
            <v>988.80000000000007</v>
          </cell>
          <cell r="S147">
            <v>971.6400000000001</v>
          </cell>
          <cell r="T147">
            <v>571.66000000000008</v>
          </cell>
          <cell r="U147">
            <v>0</v>
          </cell>
        </row>
        <row r="148">
          <cell r="A148" t="str">
            <v>0701612700200</v>
          </cell>
          <cell r="B148" t="str">
            <v>WORTH SCHOOL DISTRICT 127</v>
          </cell>
          <cell r="C148" t="str">
            <v>COOK</v>
          </cell>
          <cell r="D148" t="str">
            <v>Elementary</v>
          </cell>
          <cell r="E148" t="str">
            <v>CY</v>
          </cell>
          <cell r="F148">
            <v>1053</v>
          </cell>
          <cell r="H148">
            <v>435.5</v>
          </cell>
          <cell r="I148">
            <v>601.5</v>
          </cell>
          <cell r="K148">
            <v>601.5</v>
          </cell>
          <cell r="L148">
            <v>0</v>
          </cell>
          <cell r="N148">
            <v>1053</v>
          </cell>
          <cell r="O148">
            <v>0</v>
          </cell>
          <cell r="P148">
            <v>0</v>
          </cell>
          <cell r="R148">
            <v>674</v>
          </cell>
          <cell r="S148">
            <v>658</v>
          </cell>
          <cell r="T148">
            <v>379</v>
          </cell>
          <cell r="U148">
            <v>0</v>
          </cell>
        </row>
        <row r="149">
          <cell r="A149" t="str">
            <v>0701612750200</v>
          </cell>
          <cell r="B149" t="str">
            <v>CHICAGO RIDGE SCHOOL DIST 127-5</v>
          </cell>
          <cell r="C149" t="str">
            <v>COOK</v>
          </cell>
          <cell r="D149" t="str">
            <v>Elementary</v>
          </cell>
          <cell r="E149" t="str">
            <v>Avg</v>
          </cell>
          <cell r="F149">
            <v>1350.14</v>
          </cell>
          <cell r="H149">
            <v>594.41</v>
          </cell>
          <cell r="I149">
            <v>735.15</v>
          </cell>
          <cell r="K149">
            <v>735.15</v>
          </cell>
          <cell r="L149">
            <v>0</v>
          </cell>
          <cell r="N149">
            <v>1350.14</v>
          </cell>
          <cell r="O149">
            <v>0</v>
          </cell>
          <cell r="P149">
            <v>0</v>
          </cell>
          <cell r="R149">
            <v>910.48</v>
          </cell>
          <cell r="S149">
            <v>889.9</v>
          </cell>
          <cell r="T149">
            <v>439.65999999999997</v>
          </cell>
          <cell r="U149">
            <v>0</v>
          </cell>
        </row>
        <row r="150">
          <cell r="A150" t="str">
            <v>0701612800200</v>
          </cell>
          <cell r="B150" t="str">
            <v>PALOS HEIGHTS SCHOOL DIST 128</v>
          </cell>
          <cell r="C150" t="str">
            <v>COOK</v>
          </cell>
          <cell r="D150" t="str">
            <v>Elementary</v>
          </cell>
          <cell r="E150" t="str">
            <v>CY</v>
          </cell>
          <cell r="F150">
            <v>677</v>
          </cell>
          <cell r="H150">
            <v>288.25</v>
          </cell>
          <cell r="I150">
            <v>377</v>
          </cell>
          <cell r="K150">
            <v>377</v>
          </cell>
          <cell r="L150">
            <v>0</v>
          </cell>
          <cell r="N150">
            <v>677</v>
          </cell>
          <cell r="O150">
            <v>0</v>
          </cell>
          <cell r="P150">
            <v>0</v>
          </cell>
          <cell r="R150">
            <v>429</v>
          </cell>
          <cell r="S150">
            <v>417.25</v>
          </cell>
          <cell r="T150">
            <v>248</v>
          </cell>
          <cell r="U150">
            <v>0</v>
          </cell>
        </row>
        <row r="151">
          <cell r="A151" t="str">
            <v>0701613000200</v>
          </cell>
          <cell r="B151" t="str">
            <v>COOK COUNTY SCHOOL DIST 130</v>
          </cell>
          <cell r="C151" t="str">
            <v>COOK</v>
          </cell>
          <cell r="D151" t="str">
            <v>Elementary</v>
          </cell>
          <cell r="E151" t="str">
            <v>Avg</v>
          </cell>
          <cell r="F151">
            <v>3250.14</v>
          </cell>
          <cell r="H151">
            <v>1331.82</v>
          </cell>
          <cell r="I151">
            <v>1873.1599999999999</v>
          </cell>
          <cell r="K151">
            <v>1873.1599999999999</v>
          </cell>
          <cell r="L151">
            <v>0</v>
          </cell>
          <cell r="N151">
            <v>3250.14</v>
          </cell>
          <cell r="O151">
            <v>0</v>
          </cell>
          <cell r="P151">
            <v>0</v>
          </cell>
          <cell r="R151">
            <v>2077.98</v>
          </cell>
          <cell r="S151">
            <v>2032.82</v>
          </cell>
          <cell r="T151">
            <v>1172.1599999999999</v>
          </cell>
          <cell r="U151">
            <v>0</v>
          </cell>
        </row>
        <row r="152">
          <cell r="A152" t="str">
            <v>0701613200200</v>
          </cell>
          <cell r="B152" t="str">
            <v>CALUMET PUBLIC SCHOOLS DIST 132</v>
          </cell>
          <cell r="C152" t="str">
            <v>COOK</v>
          </cell>
          <cell r="D152" t="str">
            <v>Elementary</v>
          </cell>
          <cell r="E152" t="str">
            <v>CY</v>
          </cell>
          <cell r="F152">
            <v>1006</v>
          </cell>
          <cell r="H152">
            <v>401.5</v>
          </cell>
          <cell r="I152">
            <v>599.5</v>
          </cell>
          <cell r="K152">
            <v>599.5</v>
          </cell>
          <cell r="L152">
            <v>0</v>
          </cell>
          <cell r="N152">
            <v>1006</v>
          </cell>
          <cell r="O152">
            <v>0</v>
          </cell>
          <cell r="P152">
            <v>0</v>
          </cell>
          <cell r="R152">
            <v>633</v>
          </cell>
          <cell r="S152">
            <v>628</v>
          </cell>
          <cell r="T152">
            <v>373</v>
          </cell>
          <cell r="U152">
            <v>0</v>
          </cell>
        </row>
        <row r="153">
          <cell r="A153" t="str">
            <v>0701613300200</v>
          </cell>
          <cell r="B153" t="str">
            <v>GEN GEO PATTON SCHOOL DIST 133</v>
          </cell>
          <cell r="C153" t="str">
            <v>COOK</v>
          </cell>
          <cell r="D153" t="str">
            <v>Elementary</v>
          </cell>
          <cell r="E153" t="str">
            <v>Avg</v>
          </cell>
          <cell r="F153">
            <v>227.3</v>
          </cell>
          <cell r="H153">
            <v>103.82</v>
          </cell>
          <cell r="I153">
            <v>122.47999999999999</v>
          </cell>
          <cell r="K153">
            <v>122.47999999999999</v>
          </cell>
          <cell r="L153">
            <v>0</v>
          </cell>
          <cell r="N153">
            <v>227.29999999999995</v>
          </cell>
          <cell r="O153">
            <v>0</v>
          </cell>
          <cell r="P153">
            <v>0</v>
          </cell>
          <cell r="R153">
            <v>155.30999999999997</v>
          </cell>
          <cell r="S153">
            <v>154.30999999999997</v>
          </cell>
          <cell r="T153">
            <v>71.989999999999995</v>
          </cell>
          <cell r="U153">
            <v>0</v>
          </cell>
        </row>
        <row r="154">
          <cell r="A154" t="str">
            <v>0701613500200</v>
          </cell>
          <cell r="B154" t="str">
            <v>ORLAND SCHOOL DISTRICT 135</v>
          </cell>
          <cell r="C154" t="str">
            <v>COOK</v>
          </cell>
          <cell r="D154" t="str">
            <v>Elementary</v>
          </cell>
          <cell r="E154" t="str">
            <v>CY</v>
          </cell>
          <cell r="F154">
            <v>5138.75</v>
          </cell>
          <cell r="H154">
            <v>2121.75</v>
          </cell>
          <cell r="I154">
            <v>2936</v>
          </cell>
          <cell r="K154">
            <v>2936</v>
          </cell>
          <cell r="L154">
            <v>0</v>
          </cell>
          <cell r="N154">
            <v>5138.75</v>
          </cell>
          <cell r="O154">
            <v>0</v>
          </cell>
          <cell r="P154">
            <v>0</v>
          </cell>
          <cell r="R154">
            <v>3301.25</v>
          </cell>
          <cell r="S154">
            <v>3220.25</v>
          </cell>
          <cell r="T154">
            <v>1837.5</v>
          </cell>
          <cell r="U154">
            <v>0</v>
          </cell>
        </row>
        <row r="155">
          <cell r="A155" t="str">
            <v>0701614000200</v>
          </cell>
          <cell r="B155" t="str">
            <v>KIRBY SCHOOL DIST 140</v>
          </cell>
          <cell r="C155" t="str">
            <v>COOK</v>
          </cell>
          <cell r="D155" t="str">
            <v>Elementary</v>
          </cell>
          <cell r="E155" t="str">
            <v>CY</v>
          </cell>
          <cell r="F155">
            <v>3535.25</v>
          </cell>
          <cell r="H155">
            <v>1477.5</v>
          </cell>
          <cell r="I155">
            <v>1995.5</v>
          </cell>
          <cell r="K155">
            <v>1995.5</v>
          </cell>
          <cell r="L155">
            <v>0</v>
          </cell>
          <cell r="N155">
            <v>3535.25</v>
          </cell>
          <cell r="O155">
            <v>0</v>
          </cell>
          <cell r="P155">
            <v>0</v>
          </cell>
          <cell r="R155">
            <v>2289.75</v>
          </cell>
          <cell r="S155">
            <v>2227.5</v>
          </cell>
          <cell r="T155">
            <v>1245.5</v>
          </cell>
          <cell r="U155">
            <v>0</v>
          </cell>
        </row>
        <row r="156">
          <cell r="A156" t="str">
            <v>0701614200200</v>
          </cell>
          <cell r="B156" t="str">
            <v>FOREST RIDGE SCHOOL DIST 142</v>
          </cell>
          <cell r="C156" t="str">
            <v>COOK</v>
          </cell>
          <cell r="D156" t="str">
            <v>Elementary</v>
          </cell>
          <cell r="E156" t="str">
            <v>Avg</v>
          </cell>
          <cell r="F156">
            <v>1544.87</v>
          </cell>
          <cell r="H156">
            <v>627.81000000000006</v>
          </cell>
          <cell r="I156">
            <v>897.9799999999999</v>
          </cell>
          <cell r="K156">
            <v>897.9799999999999</v>
          </cell>
          <cell r="L156">
            <v>0</v>
          </cell>
          <cell r="N156">
            <v>1544.8700000000001</v>
          </cell>
          <cell r="O156">
            <v>0</v>
          </cell>
          <cell r="P156">
            <v>0</v>
          </cell>
          <cell r="R156">
            <v>995.55</v>
          </cell>
          <cell r="S156">
            <v>976.47</v>
          </cell>
          <cell r="T156">
            <v>549.31999999999994</v>
          </cell>
          <cell r="U156">
            <v>0</v>
          </cell>
        </row>
        <row r="157">
          <cell r="A157" t="str">
            <v>0701614300200</v>
          </cell>
          <cell r="B157" t="str">
            <v>MIDLOTHIAN SCHOOL DIST 143</v>
          </cell>
          <cell r="C157" t="str">
            <v>COOK</v>
          </cell>
          <cell r="D157" t="str">
            <v>Elementary</v>
          </cell>
          <cell r="E157" t="str">
            <v>Avg</v>
          </cell>
          <cell r="F157">
            <v>1680.62</v>
          </cell>
          <cell r="H157">
            <v>655.4799999999999</v>
          </cell>
          <cell r="I157">
            <v>1007.98</v>
          </cell>
          <cell r="K157">
            <v>1007.98</v>
          </cell>
          <cell r="L157">
            <v>0</v>
          </cell>
          <cell r="N157">
            <v>1680.62</v>
          </cell>
          <cell r="O157">
            <v>0</v>
          </cell>
          <cell r="P157">
            <v>0</v>
          </cell>
          <cell r="R157">
            <v>1040.8</v>
          </cell>
          <cell r="S157">
            <v>1023.6399999999999</v>
          </cell>
          <cell r="T157">
            <v>639.82000000000005</v>
          </cell>
          <cell r="U157">
            <v>0</v>
          </cell>
        </row>
        <row r="158">
          <cell r="A158" t="str">
            <v>0701614350200</v>
          </cell>
          <cell r="B158" t="str">
            <v>POSEN-ROBBINS EL SCH DIST 143-5</v>
          </cell>
          <cell r="C158" t="str">
            <v>COOK</v>
          </cell>
          <cell r="D158" t="str">
            <v>Elementary</v>
          </cell>
          <cell r="E158" t="str">
            <v>Avg</v>
          </cell>
          <cell r="F158">
            <v>1339.71</v>
          </cell>
          <cell r="H158">
            <v>515.31000000000006</v>
          </cell>
          <cell r="I158">
            <v>817.15</v>
          </cell>
          <cell r="K158">
            <v>817.15</v>
          </cell>
          <cell r="L158">
            <v>0</v>
          </cell>
          <cell r="N158">
            <v>1339.71</v>
          </cell>
          <cell r="O158">
            <v>0</v>
          </cell>
          <cell r="P158">
            <v>0</v>
          </cell>
          <cell r="R158">
            <v>825.05000000000007</v>
          </cell>
          <cell r="S158">
            <v>817.80000000000007</v>
          </cell>
          <cell r="T158">
            <v>514.66</v>
          </cell>
          <cell r="U158">
            <v>0</v>
          </cell>
        </row>
        <row r="159">
          <cell r="A159" t="str">
            <v>0701614400200</v>
          </cell>
          <cell r="B159" t="str">
            <v>PRAIRIE-HILLS ELEM SCH DIST 144</v>
          </cell>
          <cell r="C159" t="str">
            <v>COOK</v>
          </cell>
          <cell r="D159" t="str">
            <v>Elementary</v>
          </cell>
          <cell r="E159" t="str">
            <v>CY</v>
          </cell>
          <cell r="F159">
            <v>2745.75</v>
          </cell>
          <cell r="H159">
            <v>1136</v>
          </cell>
          <cell r="I159">
            <v>1593.5</v>
          </cell>
          <cell r="K159">
            <v>1593.5</v>
          </cell>
          <cell r="L159">
            <v>0</v>
          </cell>
          <cell r="N159">
            <v>2745.75</v>
          </cell>
          <cell r="O159">
            <v>0</v>
          </cell>
          <cell r="P159">
            <v>0</v>
          </cell>
          <cell r="R159">
            <v>1755.25</v>
          </cell>
          <cell r="S159">
            <v>1739</v>
          </cell>
          <cell r="T159">
            <v>990.5</v>
          </cell>
          <cell r="U159">
            <v>0</v>
          </cell>
        </row>
        <row r="160">
          <cell r="A160" t="str">
            <v>0701614500200</v>
          </cell>
          <cell r="B160" t="str">
            <v>ARBOR PARK SCHOOL DISTRICT 145</v>
          </cell>
          <cell r="C160" t="str">
            <v>COOK</v>
          </cell>
          <cell r="D160" t="str">
            <v>Elementary</v>
          </cell>
          <cell r="E160" t="str">
            <v>Avg</v>
          </cell>
          <cell r="F160">
            <v>1186.3800000000001</v>
          </cell>
          <cell r="H160">
            <v>444.81999999999994</v>
          </cell>
          <cell r="I160">
            <v>728.81000000000006</v>
          </cell>
          <cell r="K160">
            <v>728.81000000000006</v>
          </cell>
          <cell r="L160">
            <v>0</v>
          </cell>
          <cell r="N160">
            <v>1186.3799999999999</v>
          </cell>
          <cell r="O160">
            <v>0</v>
          </cell>
          <cell r="P160">
            <v>0</v>
          </cell>
          <cell r="R160">
            <v>728.38999999999987</v>
          </cell>
          <cell r="S160">
            <v>715.63999999999987</v>
          </cell>
          <cell r="T160">
            <v>457.99</v>
          </cell>
          <cell r="U160">
            <v>0</v>
          </cell>
        </row>
        <row r="161">
          <cell r="A161" t="str">
            <v>0701614600400</v>
          </cell>
          <cell r="B161" t="str">
            <v>TINLEY PARK COMM SCH DIST 146</v>
          </cell>
          <cell r="C161" t="str">
            <v>COOK</v>
          </cell>
          <cell r="D161" t="str">
            <v>Elementary</v>
          </cell>
          <cell r="E161" t="str">
            <v>Avg</v>
          </cell>
          <cell r="F161">
            <v>2309.14</v>
          </cell>
          <cell r="H161">
            <v>976.49</v>
          </cell>
          <cell r="I161">
            <v>1295.8200000000002</v>
          </cell>
          <cell r="K161">
            <v>1295.8200000000002</v>
          </cell>
          <cell r="L161">
            <v>0</v>
          </cell>
          <cell r="N161">
            <v>2309.1400000000003</v>
          </cell>
          <cell r="O161">
            <v>0</v>
          </cell>
          <cell r="P161">
            <v>0</v>
          </cell>
          <cell r="R161">
            <v>1506.8200000000002</v>
          </cell>
          <cell r="S161">
            <v>1469.99</v>
          </cell>
          <cell r="T161">
            <v>802.32000000000016</v>
          </cell>
          <cell r="U161">
            <v>0</v>
          </cell>
        </row>
        <row r="162">
          <cell r="A162" t="str">
            <v>0701614700200</v>
          </cell>
          <cell r="B162" t="str">
            <v>W HARVEY-DIXMOOR PUB SCH DIST147</v>
          </cell>
          <cell r="C162" t="str">
            <v>COOK</v>
          </cell>
          <cell r="D162" t="str">
            <v>Elementary</v>
          </cell>
          <cell r="E162" t="str">
            <v>Avg</v>
          </cell>
          <cell r="F162">
            <v>885.22</v>
          </cell>
          <cell r="H162">
            <v>392.15999999999997</v>
          </cell>
          <cell r="I162">
            <v>487.48</v>
          </cell>
          <cell r="K162">
            <v>487.48</v>
          </cell>
          <cell r="L162">
            <v>0</v>
          </cell>
          <cell r="N162">
            <v>885.22</v>
          </cell>
          <cell r="O162">
            <v>0</v>
          </cell>
          <cell r="P162">
            <v>0</v>
          </cell>
          <cell r="R162">
            <v>604.07000000000005</v>
          </cell>
          <cell r="S162">
            <v>598.49</v>
          </cell>
          <cell r="T162">
            <v>281.14999999999998</v>
          </cell>
          <cell r="U162">
            <v>0</v>
          </cell>
        </row>
        <row r="163">
          <cell r="A163" t="str">
            <v>0701614800200</v>
          </cell>
          <cell r="B163" t="str">
            <v>DOLTON SCHOOL DISTRICT 148</v>
          </cell>
          <cell r="C163" t="str">
            <v>COOK</v>
          </cell>
          <cell r="D163" t="str">
            <v>Elementary</v>
          </cell>
          <cell r="E163" t="str">
            <v>Avg</v>
          </cell>
          <cell r="F163">
            <v>2053.63</v>
          </cell>
          <cell r="H163">
            <v>870.32</v>
          </cell>
          <cell r="I163">
            <v>1169.98</v>
          </cell>
          <cell r="K163">
            <v>1169.98</v>
          </cell>
          <cell r="L163">
            <v>0</v>
          </cell>
          <cell r="N163">
            <v>2053.63</v>
          </cell>
          <cell r="O163">
            <v>0</v>
          </cell>
          <cell r="P163">
            <v>0</v>
          </cell>
          <cell r="R163">
            <v>1330.8100000000002</v>
          </cell>
          <cell r="S163">
            <v>1317.48</v>
          </cell>
          <cell r="T163">
            <v>722.82</v>
          </cell>
          <cell r="U163">
            <v>0</v>
          </cell>
        </row>
        <row r="164">
          <cell r="A164" t="str">
            <v>0701614900200</v>
          </cell>
          <cell r="B164" t="str">
            <v>DOLTON SCHOOL DISTRICT 149</v>
          </cell>
          <cell r="C164" t="str">
            <v>COOK</v>
          </cell>
          <cell r="D164" t="str">
            <v>Elementary</v>
          </cell>
          <cell r="E164" t="str">
            <v>CY</v>
          </cell>
          <cell r="F164">
            <v>2564.75</v>
          </cell>
          <cell r="H164">
            <v>1057</v>
          </cell>
          <cell r="I164">
            <v>1500.5</v>
          </cell>
          <cell r="K164">
            <v>1500.5</v>
          </cell>
          <cell r="L164">
            <v>0</v>
          </cell>
          <cell r="N164">
            <v>2564.75</v>
          </cell>
          <cell r="O164">
            <v>0</v>
          </cell>
          <cell r="P164">
            <v>0</v>
          </cell>
          <cell r="R164">
            <v>1628.25</v>
          </cell>
          <cell r="S164">
            <v>1621</v>
          </cell>
          <cell r="T164">
            <v>936.5</v>
          </cell>
          <cell r="U164">
            <v>0</v>
          </cell>
        </row>
        <row r="165">
          <cell r="A165" t="str">
            <v>0701615000200</v>
          </cell>
          <cell r="B165" t="str">
            <v>SOUTH HOLLAND SCHOOL DIST 150</v>
          </cell>
          <cell r="C165" t="str">
            <v>COOK</v>
          </cell>
          <cell r="D165" t="str">
            <v>Elementary</v>
          </cell>
          <cell r="E165" t="str">
            <v>CY</v>
          </cell>
          <cell r="F165">
            <v>973</v>
          </cell>
          <cell r="H165">
            <v>350.5</v>
          </cell>
          <cell r="I165">
            <v>620.5</v>
          </cell>
          <cell r="K165">
            <v>620.5</v>
          </cell>
          <cell r="L165">
            <v>0</v>
          </cell>
          <cell r="N165">
            <v>973</v>
          </cell>
          <cell r="O165">
            <v>0</v>
          </cell>
          <cell r="P165">
            <v>0</v>
          </cell>
          <cell r="R165">
            <v>573</v>
          </cell>
          <cell r="S165">
            <v>571</v>
          </cell>
          <cell r="T165">
            <v>400</v>
          </cell>
          <cell r="U165">
            <v>0</v>
          </cell>
        </row>
        <row r="166">
          <cell r="A166" t="str">
            <v>0701615100200</v>
          </cell>
          <cell r="B166" t="str">
            <v>SOUTH HOLLAND SCHOOL DIST 151</v>
          </cell>
          <cell r="C166" t="str">
            <v>COOK</v>
          </cell>
          <cell r="D166" t="str">
            <v>Elementary</v>
          </cell>
          <cell r="E166" t="str">
            <v>CY</v>
          </cell>
          <cell r="F166">
            <v>1564.25</v>
          </cell>
          <cell r="H166">
            <v>590.5</v>
          </cell>
          <cell r="I166">
            <v>965.5</v>
          </cell>
          <cell r="K166">
            <v>965.5</v>
          </cell>
          <cell r="L166">
            <v>0</v>
          </cell>
          <cell r="N166">
            <v>1564.25</v>
          </cell>
          <cell r="O166">
            <v>0</v>
          </cell>
          <cell r="P166">
            <v>0</v>
          </cell>
          <cell r="R166">
            <v>959.25</v>
          </cell>
          <cell r="S166">
            <v>951</v>
          </cell>
          <cell r="T166">
            <v>605</v>
          </cell>
          <cell r="U166">
            <v>0</v>
          </cell>
        </row>
        <row r="167">
          <cell r="A167" t="str">
            <v>0701615200200</v>
          </cell>
          <cell r="B167" t="str">
            <v>HARVEY SCHOOL DISTRICT 152</v>
          </cell>
          <cell r="C167" t="str">
            <v>COOK</v>
          </cell>
          <cell r="D167" t="str">
            <v>Elementary</v>
          </cell>
          <cell r="E167" t="str">
            <v>Avg</v>
          </cell>
          <cell r="F167">
            <v>1743.47</v>
          </cell>
          <cell r="H167">
            <v>752.65000000000009</v>
          </cell>
          <cell r="I167">
            <v>986.99</v>
          </cell>
          <cell r="K167">
            <v>986.99</v>
          </cell>
          <cell r="L167">
            <v>0</v>
          </cell>
          <cell r="N167">
            <v>1743.4700000000003</v>
          </cell>
          <cell r="O167">
            <v>0</v>
          </cell>
          <cell r="P167">
            <v>0</v>
          </cell>
          <cell r="R167">
            <v>1136.4700000000003</v>
          </cell>
          <cell r="S167">
            <v>1132.6400000000001</v>
          </cell>
          <cell r="T167">
            <v>607</v>
          </cell>
          <cell r="U167">
            <v>0</v>
          </cell>
        </row>
        <row r="168">
          <cell r="A168" t="str">
            <v>0701615250200</v>
          </cell>
          <cell r="B168" t="str">
            <v>HAZEL CREST SCHOOL DIST 152-5</v>
          </cell>
          <cell r="C168" t="str">
            <v>COOK</v>
          </cell>
          <cell r="D168" t="str">
            <v>Elementary</v>
          </cell>
          <cell r="E168" t="str">
            <v>Avg</v>
          </cell>
          <cell r="F168">
            <v>912.31</v>
          </cell>
          <cell r="H168">
            <v>364.15999999999997</v>
          </cell>
          <cell r="I168">
            <v>543.15</v>
          </cell>
          <cell r="K168">
            <v>543.15</v>
          </cell>
          <cell r="L168">
            <v>0</v>
          </cell>
          <cell r="N168">
            <v>912.31</v>
          </cell>
          <cell r="O168">
            <v>0</v>
          </cell>
          <cell r="P168">
            <v>0</v>
          </cell>
          <cell r="R168">
            <v>564.66</v>
          </cell>
          <cell r="S168">
            <v>559.66</v>
          </cell>
          <cell r="T168">
            <v>347.65</v>
          </cell>
          <cell r="U168">
            <v>0</v>
          </cell>
        </row>
        <row r="169">
          <cell r="A169" t="str">
            <v>0701615300200</v>
          </cell>
          <cell r="B169" t="str">
            <v>HOMEWOOD SCHOOL DISTRICT 153</v>
          </cell>
          <cell r="C169" t="str">
            <v>COOK</v>
          </cell>
          <cell r="D169" t="str">
            <v>Elementary</v>
          </cell>
          <cell r="E169" t="str">
            <v>Avg</v>
          </cell>
          <cell r="F169">
            <v>1935.22</v>
          </cell>
          <cell r="H169">
            <v>762.15</v>
          </cell>
          <cell r="I169">
            <v>1160.8200000000002</v>
          </cell>
          <cell r="K169">
            <v>1160.8200000000002</v>
          </cell>
          <cell r="L169">
            <v>0</v>
          </cell>
          <cell r="N169">
            <v>1935.22</v>
          </cell>
          <cell r="O169">
            <v>0</v>
          </cell>
          <cell r="P169">
            <v>0</v>
          </cell>
          <cell r="R169">
            <v>1213.56</v>
          </cell>
          <cell r="S169">
            <v>1201.31</v>
          </cell>
          <cell r="T169">
            <v>721.66</v>
          </cell>
          <cell r="U169">
            <v>0</v>
          </cell>
        </row>
        <row r="170">
          <cell r="A170" t="str">
            <v>0701615400200</v>
          </cell>
          <cell r="B170" t="str">
            <v>THORNTON SCHOOL DISTRICT 154</v>
          </cell>
          <cell r="C170" t="str">
            <v>COOK</v>
          </cell>
          <cell r="D170" t="str">
            <v>Elementary</v>
          </cell>
          <cell r="E170" t="str">
            <v>CY</v>
          </cell>
          <cell r="F170">
            <v>229.5</v>
          </cell>
          <cell r="H170">
            <v>91.5</v>
          </cell>
          <cell r="I170">
            <v>135.5</v>
          </cell>
          <cell r="K170">
            <v>135.5</v>
          </cell>
          <cell r="L170">
            <v>0</v>
          </cell>
          <cell r="N170">
            <v>229.5</v>
          </cell>
          <cell r="O170">
            <v>0</v>
          </cell>
          <cell r="P170">
            <v>0</v>
          </cell>
          <cell r="R170">
            <v>146.5</v>
          </cell>
          <cell r="S170">
            <v>144</v>
          </cell>
          <cell r="T170">
            <v>83</v>
          </cell>
          <cell r="U170">
            <v>0</v>
          </cell>
        </row>
        <row r="171">
          <cell r="A171" t="str">
            <v>0701615450200</v>
          </cell>
          <cell r="B171" t="str">
            <v>BURNHAM SCHOOL DISTRICT 154-5</v>
          </cell>
          <cell r="C171" t="str">
            <v>COOK</v>
          </cell>
          <cell r="D171" t="str">
            <v>Elementary</v>
          </cell>
          <cell r="E171" t="str">
            <v>Avg</v>
          </cell>
          <cell r="F171">
            <v>180.8</v>
          </cell>
          <cell r="H171">
            <v>75.650000000000006</v>
          </cell>
          <cell r="I171">
            <v>104.32</v>
          </cell>
          <cell r="K171">
            <v>104.32</v>
          </cell>
          <cell r="L171">
            <v>0</v>
          </cell>
          <cell r="N171">
            <v>180.79999999999998</v>
          </cell>
          <cell r="O171">
            <v>0</v>
          </cell>
          <cell r="P171">
            <v>0</v>
          </cell>
          <cell r="R171">
            <v>119.80999999999999</v>
          </cell>
          <cell r="S171">
            <v>118.98</v>
          </cell>
          <cell r="T171">
            <v>60.989999999999995</v>
          </cell>
          <cell r="U171">
            <v>0</v>
          </cell>
        </row>
        <row r="172">
          <cell r="A172" t="str">
            <v>0701615500200</v>
          </cell>
          <cell r="B172" t="str">
            <v>CALUMET CITY SCHOOL DISTRICT 155</v>
          </cell>
          <cell r="C172" t="str">
            <v>COOK</v>
          </cell>
          <cell r="D172" t="str">
            <v>Elementary</v>
          </cell>
          <cell r="E172" t="str">
            <v>Avg</v>
          </cell>
          <cell r="F172">
            <v>1035.05</v>
          </cell>
          <cell r="H172">
            <v>393.65999999999997</v>
          </cell>
          <cell r="I172">
            <v>631.48</v>
          </cell>
          <cell r="K172">
            <v>631.48</v>
          </cell>
          <cell r="L172">
            <v>0</v>
          </cell>
          <cell r="N172">
            <v>1035.05</v>
          </cell>
          <cell r="O172">
            <v>0</v>
          </cell>
          <cell r="P172">
            <v>0</v>
          </cell>
          <cell r="R172">
            <v>646.23</v>
          </cell>
          <cell r="S172">
            <v>636.32000000000005</v>
          </cell>
          <cell r="T172">
            <v>388.82</v>
          </cell>
          <cell r="U172">
            <v>0</v>
          </cell>
        </row>
        <row r="173">
          <cell r="A173" t="str">
            <v>0701615600200</v>
          </cell>
          <cell r="B173" t="str">
            <v>LINCOLN ELEM SCHOOL DIST 156</v>
          </cell>
          <cell r="C173" t="str">
            <v>COOK</v>
          </cell>
          <cell r="D173" t="str">
            <v>Elementary</v>
          </cell>
          <cell r="E173" t="str">
            <v>CY</v>
          </cell>
          <cell r="F173">
            <v>881.25</v>
          </cell>
          <cell r="H173">
            <v>353.5</v>
          </cell>
          <cell r="I173">
            <v>520</v>
          </cell>
          <cell r="K173">
            <v>520</v>
          </cell>
          <cell r="L173">
            <v>0</v>
          </cell>
          <cell r="N173">
            <v>881.25</v>
          </cell>
          <cell r="O173">
            <v>0</v>
          </cell>
          <cell r="P173">
            <v>0</v>
          </cell>
          <cell r="R173">
            <v>558.25</v>
          </cell>
          <cell r="S173">
            <v>550.5</v>
          </cell>
          <cell r="T173">
            <v>323</v>
          </cell>
          <cell r="U173">
            <v>0</v>
          </cell>
        </row>
        <row r="174">
          <cell r="A174" t="str">
            <v>0701615700200</v>
          </cell>
          <cell r="B174" t="str">
            <v>HOOVER-SCHRUM MEMORIAL SD 157</v>
          </cell>
          <cell r="C174" t="str">
            <v>COOK</v>
          </cell>
          <cell r="D174" t="str">
            <v>Elementary</v>
          </cell>
          <cell r="E174" t="str">
            <v>Avg</v>
          </cell>
          <cell r="F174">
            <v>834.47</v>
          </cell>
          <cell r="H174">
            <v>329.49</v>
          </cell>
          <cell r="I174">
            <v>499.65</v>
          </cell>
          <cell r="K174">
            <v>499.65</v>
          </cell>
          <cell r="L174">
            <v>0</v>
          </cell>
          <cell r="N174">
            <v>834.46999999999991</v>
          </cell>
          <cell r="O174">
            <v>0</v>
          </cell>
          <cell r="P174">
            <v>0</v>
          </cell>
          <cell r="R174">
            <v>524.81999999999994</v>
          </cell>
          <cell r="S174">
            <v>519.49</v>
          </cell>
          <cell r="T174">
            <v>309.64999999999998</v>
          </cell>
          <cell r="U174">
            <v>0</v>
          </cell>
        </row>
        <row r="175">
          <cell r="A175" t="str">
            <v>0701615800200</v>
          </cell>
          <cell r="B175" t="str">
            <v>LANSING SCHOOL DISTRICT 158</v>
          </cell>
          <cell r="C175" t="str">
            <v>COOK</v>
          </cell>
          <cell r="D175" t="str">
            <v>Elementary</v>
          </cell>
          <cell r="E175" t="str">
            <v>CY</v>
          </cell>
          <cell r="F175">
            <v>2673.5</v>
          </cell>
          <cell r="H175">
            <v>1084</v>
          </cell>
          <cell r="I175">
            <v>1563</v>
          </cell>
          <cell r="K175">
            <v>1563</v>
          </cell>
          <cell r="L175">
            <v>0</v>
          </cell>
          <cell r="N175">
            <v>2673.5</v>
          </cell>
          <cell r="O175">
            <v>0</v>
          </cell>
          <cell r="P175">
            <v>0</v>
          </cell>
          <cell r="R175">
            <v>1719</v>
          </cell>
          <cell r="S175">
            <v>1692.5</v>
          </cell>
          <cell r="T175">
            <v>954.5</v>
          </cell>
          <cell r="U175">
            <v>0</v>
          </cell>
        </row>
        <row r="176">
          <cell r="A176" t="str">
            <v>0701615900200</v>
          </cell>
          <cell r="B176" t="str">
            <v>ELEM SCHOOL DISTRICT 159</v>
          </cell>
          <cell r="C176" t="str">
            <v>COOK</v>
          </cell>
          <cell r="D176" t="str">
            <v>Elementary</v>
          </cell>
          <cell r="E176" t="str">
            <v>Avg</v>
          </cell>
          <cell r="F176">
            <v>1784.06</v>
          </cell>
          <cell r="H176">
            <v>710.49</v>
          </cell>
          <cell r="I176">
            <v>1064.8200000000002</v>
          </cell>
          <cell r="K176">
            <v>1064.8200000000002</v>
          </cell>
          <cell r="L176">
            <v>0</v>
          </cell>
          <cell r="N176">
            <v>1784.0599999999997</v>
          </cell>
          <cell r="O176">
            <v>0</v>
          </cell>
          <cell r="P176">
            <v>0</v>
          </cell>
          <cell r="R176">
            <v>1115.07</v>
          </cell>
          <cell r="S176">
            <v>1106.32</v>
          </cell>
          <cell r="T176">
            <v>668.99</v>
          </cell>
          <cell r="U176">
            <v>0</v>
          </cell>
        </row>
        <row r="177">
          <cell r="A177" t="str">
            <v>0701616000200</v>
          </cell>
          <cell r="B177" t="str">
            <v>COUNTRY CLUB HILLS SCH DIST 160</v>
          </cell>
          <cell r="C177" t="str">
            <v>COOK</v>
          </cell>
          <cell r="D177" t="str">
            <v>Elementary</v>
          </cell>
          <cell r="E177" t="str">
            <v>CY</v>
          </cell>
          <cell r="F177">
            <v>1335.5</v>
          </cell>
          <cell r="H177">
            <v>497</v>
          </cell>
          <cell r="I177">
            <v>828</v>
          </cell>
          <cell r="K177">
            <v>828</v>
          </cell>
          <cell r="L177">
            <v>0</v>
          </cell>
          <cell r="N177">
            <v>1335.5</v>
          </cell>
          <cell r="O177">
            <v>0</v>
          </cell>
          <cell r="P177">
            <v>0</v>
          </cell>
          <cell r="R177">
            <v>810</v>
          </cell>
          <cell r="S177">
            <v>799.5</v>
          </cell>
          <cell r="T177">
            <v>525.5</v>
          </cell>
          <cell r="U177">
            <v>0</v>
          </cell>
        </row>
        <row r="178">
          <cell r="A178" t="str">
            <v>0701616100200</v>
          </cell>
          <cell r="B178" t="str">
            <v>FLOSSMOOR SCHOOL DISTRICT 161</v>
          </cell>
          <cell r="C178" t="str">
            <v>COOK</v>
          </cell>
          <cell r="D178" t="str">
            <v>Elementary</v>
          </cell>
          <cell r="E178" t="str">
            <v>CY</v>
          </cell>
          <cell r="F178">
            <v>2316</v>
          </cell>
          <cell r="H178">
            <v>865.5</v>
          </cell>
          <cell r="I178">
            <v>1433.5</v>
          </cell>
          <cell r="K178">
            <v>1433.5</v>
          </cell>
          <cell r="L178">
            <v>0</v>
          </cell>
          <cell r="N178">
            <v>2316</v>
          </cell>
          <cell r="O178">
            <v>0</v>
          </cell>
          <cell r="P178">
            <v>0</v>
          </cell>
          <cell r="R178">
            <v>1399</v>
          </cell>
          <cell r="S178">
            <v>1382</v>
          </cell>
          <cell r="T178">
            <v>917</v>
          </cell>
          <cell r="U178">
            <v>0</v>
          </cell>
        </row>
        <row r="179">
          <cell r="A179" t="str">
            <v>0701616200200</v>
          </cell>
          <cell r="B179" t="str">
            <v>MATTESON ELEM SCHOOL DIST 162</v>
          </cell>
          <cell r="C179" t="str">
            <v>COOK</v>
          </cell>
          <cell r="D179" t="str">
            <v>Elementary</v>
          </cell>
          <cell r="E179" t="str">
            <v>Avg</v>
          </cell>
          <cell r="F179">
            <v>2466.87</v>
          </cell>
          <cell r="H179">
            <v>1010.65</v>
          </cell>
          <cell r="I179">
            <v>1431.31</v>
          </cell>
          <cell r="K179">
            <v>1431.31</v>
          </cell>
          <cell r="L179">
            <v>0</v>
          </cell>
          <cell r="N179">
            <v>2466.87</v>
          </cell>
          <cell r="O179">
            <v>0</v>
          </cell>
          <cell r="P179">
            <v>0</v>
          </cell>
          <cell r="R179">
            <v>1586.05</v>
          </cell>
          <cell r="S179">
            <v>1561.14</v>
          </cell>
          <cell r="T179">
            <v>880.81999999999994</v>
          </cell>
          <cell r="U179">
            <v>0</v>
          </cell>
        </row>
        <row r="180">
          <cell r="A180" t="str">
            <v>0701616300200</v>
          </cell>
          <cell r="B180" t="str">
            <v>PARK FOREST SCHOOL DIST 163</v>
          </cell>
          <cell r="C180" t="str">
            <v>COOK</v>
          </cell>
          <cell r="D180" t="str">
            <v>Elementary</v>
          </cell>
          <cell r="E180" t="str">
            <v>Avg</v>
          </cell>
          <cell r="F180">
            <v>1614.29</v>
          </cell>
          <cell r="H180">
            <v>631.15</v>
          </cell>
          <cell r="I180">
            <v>969.31</v>
          </cell>
          <cell r="K180">
            <v>969.31</v>
          </cell>
          <cell r="L180">
            <v>0</v>
          </cell>
          <cell r="N180">
            <v>1614.29</v>
          </cell>
          <cell r="O180">
            <v>0</v>
          </cell>
          <cell r="P180">
            <v>0</v>
          </cell>
          <cell r="R180">
            <v>1012.3</v>
          </cell>
          <cell r="S180">
            <v>998.46999999999991</v>
          </cell>
          <cell r="T180">
            <v>601.99</v>
          </cell>
          <cell r="U180">
            <v>0</v>
          </cell>
        </row>
        <row r="181">
          <cell r="A181" t="str">
            <v>0701616700200</v>
          </cell>
          <cell r="B181" t="str">
            <v>BROOKWOOD SCHOOL DIST 167</v>
          </cell>
          <cell r="C181" t="str">
            <v>COOK</v>
          </cell>
          <cell r="D181" t="str">
            <v>Elementary</v>
          </cell>
          <cell r="E181" t="str">
            <v>CY</v>
          </cell>
          <cell r="F181">
            <v>1138.75</v>
          </cell>
          <cell r="H181">
            <v>475.5</v>
          </cell>
          <cell r="I181">
            <v>655.5</v>
          </cell>
          <cell r="K181">
            <v>655.5</v>
          </cell>
          <cell r="L181">
            <v>0</v>
          </cell>
          <cell r="N181">
            <v>1138.75</v>
          </cell>
          <cell r="O181">
            <v>0</v>
          </cell>
          <cell r="P181">
            <v>0</v>
          </cell>
          <cell r="R181">
            <v>727.75</v>
          </cell>
          <cell r="S181">
            <v>720</v>
          </cell>
          <cell r="T181">
            <v>411</v>
          </cell>
          <cell r="U181">
            <v>0</v>
          </cell>
        </row>
        <row r="182">
          <cell r="A182" t="str">
            <v>0701616800400</v>
          </cell>
          <cell r="B182" t="str">
            <v>COMM CONS SCHOOL DIST 168</v>
          </cell>
          <cell r="C182" t="str">
            <v>COOK</v>
          </cell>
          <cell r="D182" t="str">
            <v>Elementary</v>
          </cell>
          <cell r="E182" t="str">
            <v>Avg</v>
          </cell>
          <cell r="F182">
            <v>1235.31</v>
          </cell>
          <cell r="H182">
            <v>515.49</v>
          </cell>
          <cell r="I182">
            <v>711.49</v>
          </cell>
          <cell r="K182">
            <v>711.49</v>
          </cell>
          <cell r="L182">
            <v>0</v>
          </cell>
          <cell r="N182">
            <v>1235.31</v>
          </cell>
          <cell r="O182">
            <v>0</v>
          </cell>
          <cell r="P182">
            <v>0</v>
          </cell>
          <cell r="R182">
            <v>801.9799999999999</v>
          </cell>
          <cell r="S182">
            <v>793.65</v>
          </cell>
          <cell r="T182">
            <v>433.33000000000004</v>
          </cell>
          <cell r="U182">
            <v>0</v>
          </cell>
        </row>
        <row r="183">
          <cell r="A183" t="str">
            <v>0701616900200</v>
          </cell>
          <cell r="B183" t="str">
            <v>FORD HEIGHTS SCHOOL DISTRICT 169</v>
          </cell>
          <cell r="C183" t="str">
            <v>COOK</v>
          </cell>
          <cell r="D183" t="str">
            <v>Elementary</v>
          </cell>
          <cell r="E183" t="str">
            <v>Avg</v>
          </cell>
          <cell r="F183">
            <v>394.38</v>
          </cell>
          <cell r="H183">
            <v>185.99</v>
          </cell>
          <cell r="I183">
            <v>206.98</v>
          </cell>
          <cell r="K183">
            <v>206.98</v>
          </cell>
          <cell r="L183">
            <v>0</v>
          </cell>
          <cell r="N183">
            <v>394.38</v>
          </cell>
          <cell r="O183">
            <v>0</v>
          </cell>
          <cell r="P183">
            <v>0</v>
          </cell>
          <cell r="R183">
            <v>273.39</v>
          </cell>
          <cell r="S183">
            <v>271.98</v>
          </cell>
          <cell r="T183">
            <v>120.99</v>
          </cell>
          <cell r="U183">
            <v>0</v>
          </cell>
        </row>
        <row r="184">
          <cell r="A184" t="str">
            <v>0701617000200</v>
          </cell>
          <cell r="B184" t="str">
            <v>CHICAGO HEIGHTS SCHOOL DIST 170</v>
          </cell>
          <cell r="C184" t="str">
            <v>COOK</v>
          </cell>
          <cell r="D184" t="str">
            <v>Elementary</v>
          </cell>
          <cell r="E184" t="str">
            <v>Avg</v>
          </cell>
          <cell r="F184">
            <v>2812.22</v>
          </cell>
          <cell r="H184">
            <v>1177.8200000000002</v>
          </cell>
          <cell r="I184">
            <v>1617.3200000000002</v>
          </cell>
          <cell r="K184">
            <v>1617.3200000000002</v>
          </cell>
          <cell r="L184">
            <v>0</v>
          </cell>
          <cell r="N184">
            <v>2812.2200000000003</v>
          </cell>
          <cell r="O184">
            <v>0</v>
          </cell>
          <cell r="P184">
            <v>0</v>
          </cell>
          <cell r="R184">
            <v>1836.5600000000002</v>
          </cell>
          <cell r="S184">
            <v>1819.4800000000002</v>
          </cell>
          <cell r="T184">
            <v>975.66000000000008</v>
          </cell>
          <cell r="U184">
            <v>0</v>
          </cell>
        </row>
        <row r="185">
          <cell r="A185" t="str">
            <v>0701617100200</v>
          </cell>
          <cell r="B185" t="str">
            <v>SUNNYBROOK SCHOOL DISTRICT 171</v>
          </cell>
          <cell r="C185" t="str">
            <v>COOK</v>
          </cell>
          <cell r="D185" t="str">
            <v>Elementary</v>
          </cell>
          <cell r="E185" t="str">
            <v>Avg</v>
          </cell>
          <cell r="F185">
            <v>999.63</v>
          </cell>
          <cell r="H185">
            <v>383.82</v>
          </cell>
          <cell r="I185">
            <v>608.15</v>
          </cell>
          <cell r="K185">
            <v>608.15</v>
          </cell>
          <cell r="L185">
            <v>0</v>
          </cell>
          <cell r="N185">
            <v>999.62999999999988</v>
          </cell>
          <cell r="O185">
            <v>0</v>
          </cell>
          <cell r="P185">
            <v>0</v>
          </cell>
          <cell r="R185">
            <v>609.46999999999991</v>
          </cell>
          <cell r="S185">
            <v>601.80999999999995</v>
          </cell>
          <cell r="T185">
            <v>390.15999999999997</v>
          </cell>
          <cell r="U185">
            <v>0</v>
          </cell>
        </row>
        <row r="186">
          <cell r="A186" t="str">
            <v>0701617200200</v>
          </cell>
          <cell r="B186" t="str">
            <v>SANDRIDGE SCHOOL DISTRICT 172</v>
          </cell>
          <cell r="C186" t="str">
            <v>COOK</v>
          </cell>
          <cell r="D186" t="str">
            <v>Elementary</v>
          </cell>
          <cell r="E186" t="str">
            <v>Avg</v>
          </cell>
          <cell r="F186">
            <v>340.79</v>
          </cell>
          <cell r="H186">
            <v>132.99</v>
          </cell>
          <cell r="I186">
            <v>204.14</v>
          </cell>
          <cell r="K186">
            <v>204.14</v>
          </cell>
          <cell r="L186">
            <v>0</v>
          </cell>
          <cell r="N186">
            <v>340.78999999999991</v>
          </cell>
          <cell r="O186">
            <v>0</v>
          </cell>
          <cell r="P186">
            <v>0</v>
          </cell>
          <cell r="R186">
            <v>215.64</v>
          </cell>
          <cell r="S186">
            <v>211.98000000000002</v>
          </cell>
          <cell r="T186">
            <v>125.14999999999999</v>
          </cell>
          <cell r="U186">
            <v>0</v>
          </cell>
        </row>
        <row r="187">
          <cell r="A187" t="str">
            <v>0701619400200</v>
          </cell>
          <cell r="B187" t="str">
            <v>STEGER SCHOOL DISTRICT 194</v>
          </cell>
          <cell r="C187" t="str">
            <v>COOK</v>
          </cell>
          <cell r="D187" t="str">
            <v>Elementary</v>
          </cell>
          <cell r="E187" t="str">
            <v>CY</v>
          </cell>
          <cell r="F187">
            <v>1460.5</v>
          </cell>
          <cell r="H187">
            <v>623</v>
          </cell>
          <cell r="I187">
            <v>823.5</v>
          </cell>
          <cell r="K187">
            <v>823.5</v>
          </cell>
          <cell r="L187">
            <v>0</v>
          </cell>
          <cell r="N187">
            <v>1460.5</v>
          </cell>
          <cell r="O187">
            <v>0</v>
          </cell>
          <cell r="P187">
            <v>0</v>
          </cell>
          <cell r="R187">
            <v>948.5</v>
          </cell>
          <cell r="S187">
            <v>934.5</v>
          </cell>
          <cell r="T187">
            <v>512</v>
          </cell>
          <cell r="U187">
            <v>0</v>
          </cell>
        </row>
        <row r="188">
          <cell r="A188" t="str">
            <v>0701620501700</v>
          </cell>
          <cell r="B188" t="str">
            <v>THORNTON TWP H S DIST 205</v>
          </cell>
          <cell r="C188" t="str">
            <v>COOK</v>
          </cell>
          <cell r="D188" t="str">
            <v>High School</v>
          </cell>
          <cell r="E188" t="str">
            <v>Avg</v>
          </cell>
          <cell r="F188">
            <v>4943.82</v>
          </cell>
          <cell r="H188">
            <v>0</v>
          </cell>
          <cell r="I188">
            <v>4943.82</v>
          </cell>
          <cell r="K188">
            <v>0</v>
          </cell>
          <cell r="L188">
            <v>4943.82</v>
          </cell>
          <cell r="N188">
            <v>0</v>
          </cell>
          <cell r="O188">
            <v>4943.82</v>
          </cell>
          <cell r="P188">
            <v>0</v>
          </cell>
          <cell r="R188">
            <v>0</v>
          </cell>
          <cell r="S188">
            <v>0</v>
          </cell>
          <cell r="T188">
            <v>0</v>
          </cell>
          <cell r="U188">
            <v>4943.82</v>
          </cell>
        </row>
        <row r="189">
          <cell r="A189" t="str">
            <v>0701620601700</v>
          </cell>
          <cell r="B189" t="str">
            <v>BLOOM TWP HIGH SCH DIST 206</v>
          </cell>
          <cell r="C189" t="str">
            <v>COOK</v>
          </cell>
          <cell r="D189" t="str">
            <v>High School</v>
          </cell>
          <cell r="E189" t="str">
            <v>Avg</v>
          </cell>
          <cell r="F189">
            <v>2871.16</v>
          </cell>
          <cell r="H189">
            <v>0</v>
          </cell>
          <cell r="I189">
            <v>2871.16</v>
          </cell>
          <cell r="K189">
            <v>0</v>
          </cell>
          <cell r="L189">
            <v>2871.16</v>
          </cell>
          <cell r="N189">
            <v>0</v>
          </cell>
          <cell r="O189">
            <v>2871.16</v>
          </cell>
          <cell r="P189">
            <v>0</v>
          </cell>
          <cell r="R189">
            <v>0</v>
          </cell>
          <cell r="S189">
            <v>0</v>
          </cell>
          <cell r="T189">
            <v>0</v>
          </cell>
          <cell r="U189">
            <v>2871.16</v>
          </cell>
        </row>
        <row r="190">
          <cell r="A190" t="str">
            <v>0701621001700</v>
          </cell>
          <cell r="B190" t="str">
            <v>LEMONT TWP H S DIST 210</v>
          </cell>
          <cell r="C190" t="str">
            <v>COOK</v>
          </cell>
          <cell r="D190" t="str">
            <v>High School</v>
          </cell>
          <cell r="E190" t="str">
            <v>CY</v>
          </cell>
          <cell r="F190">
            <v>1391.5</v>
          </cell>
          <cell r="H190">
            <v>0</v>
          </cell>
          <cell r="I190">
            <v>1391.5</v>
          </cell>
          <cell r="K190">
            <v>0</v>
          </cell>
          <cell r="L190">
            <v>1391.5</v>
          </cell>
          <cell r="N190">
            <v>0</v>
          </cell>
          <cell r="O190">
            <v>1391.5</v>
          </cell>
          <cell r="P190">
            <v>0</v>
          </cell>
          <cell r="R190">
            <v>0</v>
          </cell>
          <cell r="S190">
            <v>0</v>
          </cell>
          <cell r="T190">
            <v>0</v>
          </cell>
          <cell r="U190">
            <v>1391.5</v>
          </cell>
        </row>
        <row r="191">
          <cell r="A191" t="str">
            <v>0701621501700</v>
          </cell>
          <cell r="B191" t="str">
            <v>THORNTON FRACTIONAL T H S D 215</v>
          </cell>
          <cell r="C191" t="str">
            <v>COOK</v>
          </cell>
          <cell r="D191" t="str">
            <v>High School</v>
          </cell>
          <cell r="E191" t="str">
            <v>Avg</v>
          </cell>
          <cell r="F191">
            <v>3409.32</v>
          </cell>
          <cell r="H191">
            <v>0</v>
          </cell>
          <cell r="I191">
            <v>3409.3199999999997</v>
          </cell>
          <cell r="K191">
            <v>0</v>
          </cell>
          <cell r="L191">
            <v>3409.3199999999997</v>
          </cell>
          <cell r="N191">
            <v>0</v>
          </cell>
          <cell r="O191">
            <v>3409.3199999999997</v>
          </cell>
          <cell r="P191">
            <v>0</v>
          </cell>
          <cell r="R191">
            <v>0</v>
          </cell>
          <cell r="S191">
            <v>0</v>
          </cell>
          <cell r="T191">
            <v>0</v>
          </cell>
          <cell r="U191">
            <v>3409.3199999999997</v>
          </cell>
        </row>
        <row r="192">
          <cell r="A192" t="str">
            <v>0701621701600</v>
          </cell>
          <cell r="B192" t="str">
            <v>ARGO COMM H S DIST 217</v>
          </cell>
          <cell r="C192" t="str">
            <v>COOK</v>
          </cell>
          <cell r="D192" t="str">
            <v>High School</v>
          </cell>
          <cell r="E192" t="str">
            <v>CY</v>
          </cell>
          <cell r="F192">
            <v>1973</v>
          </cell>
          <cell r="H192">
            <v>0</v>
          </cell>
          <cell r="I192">
            <v>1973</v>
          </cell>
          <cell r="K192">
            <v>0</v>
          </cell>
          <cell r="L192">
            <v>1973</v>
          </cell>
          <cell r="N192">
            <v>0</v>
          </cell>
          <cell r="O192">
            <v>1973</v>
          </cell>
          <cell r="P192">
            <v>0</v>
          </cell>
          <cell r="R192">
            <v>0</v>
          </cell>
          <cell r="S192">
            <v>0</v>
          </cell>
          <cell r="T192">
            <v>0</v>
          </cell>
          <cell r="U192">
            <v>1973</v>
          </cell>
        </row>
        <row r="193">
          <cell r="A193" t="str">
            <v>0701621801600</v>
          </cell>
          <cell r="B193" t="str">
            <v>COMMUNITY HIGH SCHOOL DIST 218</v>
          </cell>
          <cell r="C193" t="str">
            <v>COOK</v>
          </cell>
          <cell r="D193" t="str">
            <v>High School</v>
          </cell>
          <cell r="E193" t="str">
            <v>Avg</v>
          </cell>
          <cell r="F193">
            <v>5357.66</v>
          </cell>
          <cell r="H193">
            <v>0</v>
          </cell>
          <cell r="I193">
            <v>5357.66</v>
          </cell>
          <cell r="K193">
            <v>0</v>
          </cell>
          <cell r="L193">
            <v>5357.66</v>
          </cell>
          <cell r="N193">
            <v>0</v>
          </cell>
          <cell r="O193">
            <v>5357.66</v>
          </cell>
          <cell r="P193">
            <v>0</v>
          </cell>
          <cell r="R193">
            <v>0</v>
          </cell>
          <cell r="S193">
            <v>0</v>
          </cell>
          <cell r="T193">
            <v>0</v>
          </cell>
          <cell r="U193">
            <v>5357.66</v>
          </cell>
        </row>
        <row r="194">
          <cell r="A194" t="str">
            <v>0701622001700</v>
          </cell>
          <cell r="B194" t="str">
            <v>REAVIS TWP H S DIST 220</v>
          </cell>
          <cell r="C194" t="str">
            <v>COOK</v>
          </cell>
          <cell r="D194" t="str">
            <v>High School</v>
          </cell>
          <cell r="E194" t="str">
            <v>CY</v>
          </cell>
          <cell r="F194">
            <v>1965</v>
          </cell>
          <cell r="H194">
            <v>0</v>
          </cell>
          <cell r="I194">
            <v>1965</v>
          </cell>
          <cell r="K194">
            <v>0</v>
          </cell>
          <cell r="L194">
            <v>1965</v>
          </cell>
          <cell r="N194">
            <v>0</v>
          </cell>
          <cell r="O194">
            <v>1965</v>
          </cell>
          <cell r="P194">
            <v>0</v>
          </cell>
          <cell r="R194">
            <v>0</v>
          </cell>
          <cell r="S194">
            <v>0</v>
          </cell>
          <cell r="T194">
            <v>0</v>
          </cell>
          <cell r="U194">
            <v>1965</v>
          </cell>
        </row>
        <row r="195">
          <cell r="A195" t="str">
            <v>0701622701700</v>
          </cell>
          <cell r="B195" t="str">
            <v>RICH TWP H S DISTRICT 227</v>
          </cell>
          <cell r="C195" t="str">
            <v>COOK</v>
          </cell>
          <cell r="D195" t="str">
            <v>High School</v>
          </cell>
          <cell r="E195" t="str">
            <v>Avg</v>
          </cell>
          <cell r="F195">
            <v>3347.82</v>
          </cell>
          <cell r="H195">
            <v>0</v>
          </cell>
          <cell r="I195">
            <v>3347.8199999999997</v>
          </cell>
          <cell r="K195">
            <v>0</v>
          </cell>
          <cell r="L195">
            <v>3347.8199999999997</v>
          </cell>
          <cell r="N195">
            <v>0</v>
          </cell>
          <cell r="O195">
            <v>3347.8199999999997</v>
          </cell>
          <cell r="P195">
            <v>0</v>
          </cell>
          <cell r="R195">
            <v>0</v>
          </cell>
          <cell r="S195">
            <v>0</v>
          </cell>
          <cell r="T195">
            <v>0</v>
          </cell>
          <cell r="U195">
            <v>3347.8199999999997</v>
          </cell>
        </row>
        <row r="196">
          <cell r="A196" t="str">
            <v>0701622801600</v>
          </cell>
          <cell r="B196" t="str">
            <v>BREMEN COMM H S DISTRICT 228</v>
          </cell>
          <cell r="C196" t="str">
            <v>COOK</v>
          </cell>
          <cell r="D196" t="str">
            <v>High School</v>
          </cell>
          <cell r="E196" t="str">
            <v>CY</v>
          </cell>
          <cell r="F196">
            <v>5134</v>
          </cell>
          <cell r="H196">
            <v>0</v>
          </cell>
          <cell r="I196">
            <v>5134</v>
          </cell>
          <cell r="K196">
            <v>0</v>
          </cell>
          <cell r="L196">
            <v>5134</v>
          </cell>
          <cell r="N196">
            <v>0</v>
          </cell>
          <cell r="O196">
            <v>5134</v>
          </cell>
          <cell r="P196">
            <v>0</v>
          </cell>
          <cell r="R196">
            <v>0</v>
          </cell>
          <cell r="S196">
            <v>0</v>
          </cell>
          <cell r="T196">
            <v>0</v>
          </cell>
          <cell r="U196">
            <v>5134</v>
          </cell>
        </row>
        <row r="197">
          <cell r="A197" t="str">
            <v>0701622901600</v>
          </cell>
          <cell r="B197" t="str">
            <v>OAK LAWN COMM H S DIST 229</v>
          </cell>
          <cell r="C197" t="str">
            <v>COOK</v>
          </cell>
          <cell r="D197" t="str">
            <v>High School</v>
          </cell>
          <cell r="E197" t="str">
            <v>CY</v>
          </cell>
          <cell r="F197">
            <v>1902.5</v>
          </cell>
          <cell r="H197">
            <v>0</v>
          </cell>
          <cell r="I197">
            <v>1902.5</v>
          </cell>
          <cell r="K197">
            <v>0</v>
          </cell>
          <cell r="L197">
            <v>1902.5</v>
          </cell>
          <cell r="N197">
            <v>0</v>
          </cell>
          <cell r="O197">
            <v>1902.5</v>
          </cell>
          <cell r="P197">
            <v>0</v>
          </cell>
          <cell r="R197">
            <v>0</v>
          </cell>
          <cell r="S197">
            <v>0</v>
          </cell>
          <cell r="T197">
            <v>0</v>
          </cell>
          <cell r="U197">
            <v>1902.5</v>
          </cell>
        </row>
        <row r="198">
          <cell r="A198" t="str">
            <v>0701623001300</v>
          </cell>
          <cell r="B198" t="str">
            <v>CONS HIGH SCHOOL DISTRICT 230</v>
          </cell>
          <cell r="C198" t="str">
            <v>COOK</v>
          </cell>
          <cell r="D198" t="str">
            <v>High School</v>
          </cell>
          <cell r="E198" t="str">
            <v>CY</v>
          </cell>
          <cell r="F198">
            <v>7552</v>
          </cell>
          <cell r="H198">
            <v>0</v>
          </cell>
          <cell r="I198">
            <v>7552</v>
          </cell>
          <cell r="K198">
            <v>0</v>
          </cell>
          <cell r="L198">
            <v>7552</v>
          </cell>
          <cell r="N198">
            <v>0</v>
          </cell>
          <cell r="O198">
            <v>7552</v>
          </cell>
          <cell r="P198">
            <v>0</v>
          </cell>
          <cell r="R198">
            <v>0</v>
          </cell>
          <cell r="S198">
            <v>0</v>
          </cell>
          <cell r="T198">
            <v>0</v>
          </cell>
          <cell r="U198">
            <v>7552</v>
          </cell>
        </row>
        <row r="199">
          <cell r="A199" t="str">
            <v>0701623101600</v>
          </cell>
          <cell r="B199" t="str">
            <v>EVERGREEN PARK COMM HI SCH D 231</v>
          </cell>
          <cell r="C199" t="str">
            <v>COOK</v>
          </cell>
          <cell r="D199" t="str">
            <v>High School</v>
          </cell>
          <cell r="E199" t="str">
            <v>CY</v>
          </cell>
          <cell r="F199">
            <v>863.5</v>
          </cell>
          <cell r="H199">
            <v>0</v>
          </cell>
          <cell r="I199">
            <v>863.5</v>
          </cell>
          <cell r="K199">
            <v>0</v>
          </cell>
          <cell r="L199">
            <v>863.5</v>
          </cell>
          <cell r="N199">
            <v>0</v>
          </cell>
          <cell r="O199">
            <v>863.5</v>
          </cell>
          <cell r="P199">
            <v>0</v>
          </cell>
          <cell r="R199">
            <v>0</v>
          </cell>
          <cell r="S199">
            <v>0</v>
          </cell>
          <cell r="T199">
            <v>0</v>
          </cell>
          <cell r="U199">
            <v>863.5</v>
          </cell>
        </row>
        <row r="200">
          <cell r="A200" t="str">
            <v>0701623301600</v>
          </cell>
          <cell r="B200" t="str">
            <v>HOMEWOOD FLOSSMOOR C H S D 233</v>
          </cell>
          <cell r="C200" t="str">
            <v>COOK</v>
          </cell>
          <cell r="D200" t="str">
            <v>High School</v>
          </cell>
          <cell r="E200" t="str">
            <v>CY</v>
          </cell>
          <cell r="F200">
            <v>2844.5</v>
          </cell>
          <cell r="H200">
            <v>0</v>
          </cell>
          <cell r="I200">
            <v>2844.5</v>
          </cell>
          <cell r="K200">
            <v>0</v>
          </cell>
          <cell r="L200">
            <v>2844.5</v>
          </cell>
          <cell r="N200">
            <v>0</v>
          </cell>
          <cell r="O200">
            <v>2844.5</v>
          </cell>
          <cell r="P200">
            <v>0</v>
          </cell>
          <cell r="R200">
            <v>0</v>
          </cell>
          <cell r="S200">
            <v>0</v>
          </cell>
          <cell r="T200">
            <v>0</v>
          </cell>
          <cell r="U200">
            <v>2844.5</v>
          </cell>
        </row>
        <row r="201">
          <cell r="A201" t="str">
            <v>0800830802600</v>
          </cell>
          <cell r="B201" t="str">
            <v>EASTLAND COMM UNIT SCH DIST 308</v>
          </cell>
          <cell r="C201" t="str">
            <v>CARROLL</v>
          </cell>
          <cell r="D201" t="str">
            <v>Unit</v>
          </cell>
          <cell r="E201" t="str">
            <v>CY</v>
          </cell>
          <cell r="F201">
            <v>647.75</v>
          </cell>
          <cell r="H201">
            <v>205</v>
          </cell>
          <cell r="I201">
            <v>439</v>
          </cell>
          <cell r="K201">
            <v>240</v>
          </cell>
          <cell r="L201">
            <v>199</v>
          </cell>
          <cell r="N201">
            <v>0</v>
          </cell>
          <cell r="O201">
            <v>0</v>
          </cell>
          <cell r="P201">
            <v>647.75</v>
          </cell>
          <cell r="R201">
            <v>306.25</v>
          </cell>
          <cell r="S201">
            <v>302.5</v>
          </cell>
          <cell r="T201">
            <v>142.5</v>
          </cell>
          <cell r="U201">
            <v>199</v>
          </cell>
        </row>
        <row r="202">
          <cell r="A202" t="str">
            <v>0800831402600</v>
          </cell>
          <cell r="B202" t="str">
            <v>WEST CARROLL</v>
          </cell>
          <cell r="C202" t="str">
            <v>CARROLL</v>
          </cell>
          <cell r="D202" t="str">
            <v>Unit</v>
          </cell>
          <cell r="E202" t="str">
            <v>Avg</v>
          </cell>
          <cell r="F202">
            <v>967.88</v>
          </cell>
          <cell r="H202">
            <v>274.65999999999997</v>
          </cell>
          <cell r="I202">
            <v>688.64</v>
          </cell>
          <cell r="K202">
            <v>380.97999999999996</v>
          </cell>
          <cell r="L202">
            <v>307.65999999999997</v>
          </cell>
          <cell r="N202">
            <v>0</v>
          </cell>
          <cell r="O202">
            <v>0</v>
          </cell>
          <cell r="P202">
            <v>967.88</v>
          </cell>
          <cell r="R202">
            <v>418.4</v>
          </cell>
          <cell r="S202">
            <v>413.81999999999994</v>
          </cell>
          <cell r="T202">
            <v>241.82</v>
          </cell>
          <cell r="U202">
            <v>307.65999999999997</v>
          </cell>
        </row>
        <row r="203">
          <cell r="A203" t="str">
            <v>0800839902600</v>
          </cell>
          <cell r="B203" t="str">
            <v>CHADWICK-MILLEDGEVILLE CUSD 399</v>
          </cell>
          <cell r="C203" t="str">
            <v>CARROLL</v>
          </cell>
          <cell r="D203" t="str">
            <v>Unit</v>
          </cell>
          <cell r="E203" t="str">
            <v>Avg</v>
          </cell>
          <cell r="F203">
            <v>409.79</v>
          </cell>
          <cell r="H203">
            <v>118.66</v>
          </cell>
          <cell r="I203">
            <v>286.63</v>
          </cell>
          <cell r="K203">
            <v>142.63999999999999</v>
          </cell>
          <cell r="L203">
            <v>143.99</v>
          </cell>
          <cell r="N203">
            <v>0</v>
          </cell>
          <cell r="O203">
            <v>0</v>
          </cell>
          <cell r="P203">
            <v>409.78999999999996</v>
          </cell>
          <cell r="R203">
            <v>177.82</v>
          </cell>
          <cell r="S203">
            <v>173.32</v>
          </cell>
          <cell r="T203">
            <v>87.98</v>
          </cell>
          <cell r="U203">
            <v>143.99</v>
          </cell>
        </row>
        <row r="204">
          <cell r="A204" t="str">
            <v>0804311902200</v>
          </cell>
          <cell r="B204" t="str">
            <v>EAST DUBUQUE UNIT SCH DIST 119</v>
          </cell>
          <cell r="C204" t="str">
            <v>JO DAVIESS</v>
          </cell>
          <cell r="D204" t="str">
            <v>Unit</v>
          </cell>
          <cell r="E204" t="str">
            <v>Avg</v>
          </cell>
          <cell r="F204">
            <v>607.27</v>
          </cell>
          <cell r="H204">
            <v>168.65</v>
          </cell>
          <cell r="I204">
            <v>434.11999999999989</v>
          </cell>
          <cell r="K204">
            <v>219.46999999999997</v>
          </cell>
          <cell r="L204">
            <v>214.65</v>
          </cell>
          <cell r="N204">
            <v>0</v>
          </cell>
          <cell r="O204">
            <v>0</v>
          </cell>
          <cell r="P204">
            <v>607.26999999999987</v>
          </cell>
          <cell r="R204">
            <v>256.47000000000003</v>
          </cell>
          <cell r="S204">
            <v>251.97</v>
          </cell>
          <cell r="T204">
            <v>136.14999999999998</v>
          </cell>
          <cell r="U204">
            <v>214.65</v>
          </cell>
        </row>
        <row r="205">
          <cell r="A205" t="str">
            <v>0804312002200</v>
          </cell>
          <cell r="B205" t="str">
            <v>GALENA UNIT SCHOOL DIST 120</v>
          </cell>
          <cell r="C205" t="str">
            <v>JO DAVIESS</v>
          </cell>
          <cell r="D205" t="str">
            <v>Unit</v>
          </cell>
          <cell r="E205" t="str">
            <v>CY</v>
          </cell>
          <cell r="F205">
            <v>790.5</v>
          </cell>
          <cell r="H205">
            <v>236</v>
          </cell>
          <cell r="I205">
            <v>551</v>
          </cell>
          <cell r="K205">
            <v>321.5</v>
          </cell>
          <cell r="L205">
            <v>229.5</v>
          </cell>
          <cell r="N205">
            <v>0</v>
          </cell>
          <cell r="O205">
            <v>0</v>
          </cell>
          <cell r="P205">
            <v>790.5</v>
          </cell>
          <cell r="R205">
            <v>380</v>
          </cell>
          <cell r="S205">
            <v>376.5</v>
          </cell>
          <cell r="T205">
            <v>181</v>
          </cell>
          <cell r="U205">
            <v>229.5</v>
          </cell>
        </row>
        <row r="206">
          <cell r="A206" t="str">
            <v>0804320502600</v>
          </cell>
          <cell r="B206" t="str">
            <v>WARREN COMM UNIT SCHOOL DIST 205</v>
          </cell>
          <cell r="C206" t="str">
            <v>JO DAVIESS</v>
          </cell>
          <cell r="D206" t="str">
            <v>Unit</v>
          </cell>
          <cell r="E206" t="str">
            <v>CY</v>
          </cell>
          <cell r="F206">
            <v>362.25</v>
          </cell>
          <cell r="H206">
            <v>108</v>
          </cell>
          <cell r="I206">
            <v>251.5</v>
          </cell>
          <cell r="K206">
            <v>150</v>
          </cell>
          <cell r="L206">
            <v>101.5</v>
          </cell>
          <cell r="N206">
            <v>0</v>
          </cell>
          <cell r="O206">
            <v>0</v>
          </cell>
          <cell r="P206">
            <v>362.25</v>
          </cell>
          <cell r="R206">
            <v>177.75</v>
          </cell>
          <cell r="S206">
            <v>175</v>
          </cell>
          <cell r="T206">
            <v>83</v>
          </cell>
          <cell r="U206">
            <v>101.5</v>
          </cell>
        </row>
        <row r="207">
          <cell r="A207" t="str">
            <v>0804320602600</v>
          </cell>
          <cell r="B207" t="str">
            <v>STOCKTON C U SCHOOL DIST 206</v>
          </cell>
          <cell r="C207" t="str">
            <v>JO DAVIESS</v>
          </cell>
          <cell r="D207" t="str">
            <v>Unit</v>
          </cell>
          <cell r="E207" t="str">
            <v>Avg</v>
          </cell>
          <cell r="F207">
            <v>551.46</v>
          </cell>
          <cell r="H207">
            <v>145.82999999999998</v>
          </cell>
          <cell r="I207">
            <v>401.62999999999994</v>
          </cell>
          <cell r="K207">
            <v>224.81</v>
          </cell>
          <cell r="L207">
            <v>176.82</v>
          </cell>
          <cell r="N207">
            <v>0</v>
          </cell>
          <cell r="O207">
            <v>0</v>
          </cell>
          <cell r="P207">
            <v>551.46</v>
          </cell>
          <cell r="R207">
            <v>244.48999999999998</v>
          </cell>
          <cell r="S207">
            <v>240.48999999999998</v>
          </cell>
          <cell r="T207">
            <v>130.14999999999998</v>
          </cell>
          <cell r="U207">
            <v>176.82</v>
          </cell>
        </row>
        <row r="208">
          <cell r="A208" t="str">
            <v>0804321002600</v>
          </cell>
          <cell r="B208" t="str">
            <v>RIVER RIDGE C U SCH DIST 210</v>
          </cell>
          <cell r="C208" t="str">
            <v>JO DAVIESS</v>
          </cell>
          <cell r="D208" t="str">
            <v>Unit</v>
          </cell>
          <cell r="E208" t="str">
            <v>Avg</v>
          </cell>
          <cell r="F208">
            <v>454.62</v>
          </cell>
          <cell r="H208">
            <v>118.49</v>
          </cell>
          <cell r="I208">
            <v>333.62999999999988</v>
          </cell>
          <cell r="K208">
            <v>184.97999999999996</v>
          </cell>
          <cell r="L208">
            <v>148.64999999999998</v>
          </cell>
          <cell r="N208">
            <v>0</v>
          </cell>
          <cell r="O208">
            <v>0</v>
          </cell>
          <cell r="P208">
            <v>454.61999999999989</v>
          </cell>
          <cell r="R208">
            <v>193.48</v>
          </cell>
          <cell r="S208">
            <v>190.98</v>
          </cell>
          <cell r="T208">
            <v>112.49</v>
          </cell>
          <cell r="U208">
            <v>148.64999999999998</v>
          </cell>
        </row>
        <row r="209">
          <cell r="A209" t="str">
            <v>0804321102600</v>
          </cell>
          <cell r="B209" t="str">
            <v>SCALES MOUND C U SCH DISTRICT 211</v>
          </cell>
          <cell r="C209" t="str">
            <v>JO DAVIESS</v>
          </cell>
          <cell r="D209" t="str">
            <v>Unit</v>
          </cell>
          <cell r="E209" t="str">
            <v>CY</v>
          </cell>
          <cell r="F209">
            <v>246.75</v>
          </cell>
          <cell r="H209">
            <v>66</v>
          </cell>
          <cell r="I209">
            <v>179.5</v>
          </cell>
          <cell r="K209">
            <v>97.5</v>
          </cell>
          <cell r="L209">
            <v>82</v>
          </cell>
          <cell r="N209">
            <v>0</v>
          </cell>
          <cell r="O209">
            <v>0</v>
          </cell>
          <cell r="P209">
            <v>246.75</v>
          </cell>
          <cell r="R209">
            <v>107.25</v>
          </cell>
          <cell r="S209">
            <v>106</v>
          </cell>
          <cell r="T209">
            <v>57.5</v>
          </cell>
          <cell r="U209">
            <v>82</v>
          </cell>
        </row>
        <row r="210">
          <cell r="A210" t="str">
            <v>0808914502200</v>
          </cell>
          <cell r="B210" t="str">
            <v>FREEPORT SCHOOL DIST 145</v>
          </cell>
          <cell r="C210" t="str">
            <v>STEPHENSON</v>
          </cell>
          <cell r="D210" t="str">
            <v>Unit</v>
          </cell>
          <cell r="E210" t="str">
            <v>Avg</v>
          </cell>
          <cell r="F210">
            <v>3644.03</v>
          </cell>
          <cell r="H210">
            <v>1109.99</v>
          </cell>
          <cell r="I210">
            <v>2512.13</v>
          </cell>
          <cell r="K210">
            <v>1399.81</v>
          </cell>
          <cell r="L210">
            <v>1112.32</v>
          </cell>
          <cell r="N210">
            <v>0</v>
          </cell>
          <cell r="O210">
            <v>0</v>
          </cell>
          <cell r="P210">
            <v>3644.0299999999997</v>
          </cell>
          <cell r="R210">
            <v>1708.89</v>
          </cell>
          <cell r="S210">
            <v>1686.98</v>
          </cell>
          <cell r="T210">
            <v>822.81999999999994</v>
          </cell>
          <cell r="U210">
            <v>1112.32</v>
          </cell>
        </row>
        <row r="211">
          <cell r="A211" t="str">
            <v>0808920002600</v>
          </cell>
          <cell r="B211" t="str">
            <v>PEARL CITY C U SCH DIST 200</v>
          </cell>
          <cell r="C211" t="str">
            <v>STEPHENSON</v>
          </cell>
          <cell r="D211" t="str">
            <v>Unit</v>
          </cell>
          <cell r="E211" t="str">
            <v>Avg</v>
          </cell>
          <cell r="F211">
            <v>417.19</v>
          </cell>
          <cell r="H211">
            <v>109.32</v>
          </cell>
          <cell r="I211">
            <v>306.96000000000004</v>
          </cell>
          <cell r="K211">
            <v>177.98</v>
          </cell>
          <cell r="L211">
            <v>128.97999999999999</v>
          </cell>
          <cell r="N211">
            <v>0</v>
          </cell>
          <cell r="O211">
            <v>0</v>
          </cell>
          <cell r="P211">
            <v>417.19</v>
          </cell>
          <cell r="R211">
            <v>178.89</v>
          </cell>
          <cell r="S211">
            <v>177.98</v>
          </cell>
          <cell r="T211">
            <v>109.32</v>
          </cell>
          <cell r="U211">
            <v>128.97999999999999</v>
          </cell>
        </row>
        <row r="212">
          <cell r="A212" t="str">
            <v>0808920102600</v>
          </cell>
          <cell r="B212" t="str">
            <v>DAKOTA COMM UNIT SCH DIST 201</v>
          </cell>
          <cell r="C212" t="str">
            <v>STEPHENSON</v>
          </cell>
          <cell r="D212" t="str">
            <v>Unit</v>
          </cell>
          <cell r="E212" t="str">
            <v>CY</v>
          </cell>
          <cell r="F212">
            <v>799</v>
          </cell>
          <cell r="H212">
            <v>209.5</v>
          </cell>
          <cell r="I212">
            <v>586.5</v>
          </cell>
          <cell r="K212">
            <v>317.5</v>
          </cell>
          <cell r="L212">
            <v>269</v>
          </cell>
          <cell r="N212">
            <v>0</v>
          </cell>
          <cell r="O212">
            <v>0</v>
          </cell>
          <cell r="P212">
            <v>799</v>
          </cell>
          <cell r="R212">
            <v>327</v>
          </cell>
          <cell r="S212">
            <v>324</v>
          </cell>
          <cell r="T212">
            <v>203</v>
          </cell>
          <cell r="U212">
            <v>269</v>
          </cell>
        </row>
        <row r="213">
          <cell r="A213" t="str">
            <v>0808920202600</v>
          </cell>
          <cell r="B213" t="str">
            <v>LENA WINSLOW C U SCH DIST 202</v>
          </cell>
          <cell r="C213" t="str">
            <v>STEPHENSON</v>
          </cell>
          <cell r="D213" t="str">
            <v>Unit</v>
          </cell>
          <cell r="E213" t="str">
            <v>CY</v>
          </cell>
          <cell r="F213">
            <v>783.75</v>
          </cell>
          <cell r="H213">
            <v>222.5</v>
          </cell>
          <cell r="I213">
            <v>558</v>
          </cell>
          <cell r="K213">
            <v>307.5</v>
          </cell>
          <cell r="L213">
            <v>250.5</v>
          </cell>
          <cell r="N213">
            <v>0</v>
          </cell>
          <cell r="O213">
            <v>0</v>
          </cell>
          <cell r="P213">
            <v>783.75</v>
          </cell>
          <cell r="R213">
            <v>334.75</v>
          </cell>
          <cell r="S213">
            <v>331.5</v>
          </cell>
          <cell r="T213">
            <v>198.5</v>
          </cell>
          <cell r="U213">
            <v>250.5</v>
          </cell>
        </row>
        <row r="214">
          <cell r="A214" t="str">
            <v>0808920302600</v>
          </cell>
          <cell r="B214" t="str">
            <v>ORANGEVILLE C U SCHOOL DIST 203</v>
          </cell>
          <cell r="C214" t="str">
            <v>STEPHENSON</v>
          </cell>
          <cell r="D214" t="str">
            <v>Unit</v>
          </cell>
          <cell r="E214" t="str">
            <v>CY</v>
          </cell>
          <cell r="F214">
            <v>306.5</v>
          </cell>
          <cell r="H214">
            <v>80.5</v>
          </cell>
          <cell r="I214">
            <v>223</v>
          </cell>
          <cell r="K214">
            <v>123.5</v>
          </cell>
          <cell r="L214">
            <v>99.5</v>
          </cell>
          <cell r="N214">
            <v>0</v>
          </cell>
          <cell r="O214">
            <v>0</v>
          </cell>
          <cell r="P214">
            <v>306.5</v>
          </cell>
          <cell r="R214">
            <v>122.5</v>
          </cell>
          <cell r="S214">
            <v>119.5</v>
          </cell>
          <cell r="T214">
            <v>84.5</v>
          </cell>
          <cell r="U214">
            <v>99.5</v>
          </cell>
        </row>
        <row r="215">
          <cell r="A215" t="str">
            <v>0901000102600</v>
          </cell>
          <cell r="B215" t="str">
            <v>FISHER C U SCHOOL DISTRICT 1</v>
          </cell>
          <cell r="C215" t="str">
            <v>CHAMPAIGN</v>
          </cell>
          <cell r="D215" t="str">
            <v>Unit</v>
          </cell>
          <cell r="E215" t="str">
            <v>Avg</v>
          </cell>
          <cell r="F215">
            <v>594.03</v>
          </cell>
          <cell r="H215">
            <v>191.97999999999996</v>
          </cell>
          <cell r="I215">
            <v>399.63999999999987</v>
          </cell>
          <cell r="K215">
            <v>231.15999999999997</v>
          </cell>
          <cell r="L215">
            <v>168.48</v>
          </cell>
          <cell r="N215">
            <v>0</v>
          </cell>
          <cell r="O215">
            <v>0</v>
          </cell>
          <cell r="P215">
            <v>594.02999999999986</v>
          </cell>
          <cell r="R215">
            <v>283.71999999999997</v>
          </cell>
          <cell r="S215">
            <v>281.30999999999995</v>
          </cell>
          <cell r="T215">
            <v>141.82999999999998</v>
          </cell>
          <cell r="U215">
            <v>168.48</v>
          </cell>
        </row>
        <row r="216">
          <cell r="A216" t="str">
            <v>0901000302600</v>
          </cell>
          <cell r="B216" t="str">
            <v>MAHOMET-SEYMOUR C U SCH DIST 3</v>
          </cell>
          <cell r="C216" t="str">
            <v>CHAMPAIGN</v>
          </cell>
          <cell r="D216" t="str">
            <v>Unit</v>
          </cell>
          <cell r="E216" t="str">
            <v>CY</v>
          </cell>
          <cell r="F216">
            <v>3185.5</v>
          </cell>
          <cell r="H216">
            <v>979.75</v>
          </cell>
          <cell r="I216">
            <v>2188.5</v>
          </cell>
          <cell r="K216">
            <v>1235</v>
          </cell>
          <cell r="L216">
            <v>953.5</v>
          </cell>
          <cell r="N216">
            <v>0</v>
          </cell>
          <cell r="O216">
            <v>0</v>
          </cell>
          <cell r="P216">
            <v>3185.5</v>
          </cell>
          <cell r="R216">
            <v>1498.5</v>
          </cell>
          <cell r="S216">
            <v>1481.25</v>
          </cell>
          <cell r="T216">
            <v>733.5</v>
          </cell>
          <cell r="U216">
            <v>953.5</v>
          </cell>
        </row>
        <row r="217">
          <cell r="A217" t="str">
            <v>0901000402600</v>
          </cell>
          <cell r="B217" t="str">
            <v>CHAMPAIGN COMM UNIT SCH DIST 4</v>
          </cell>
          <cell r="C217" t="str">
            <v>CHAMPAIGN</v>
          </cell>
          <cell r="D217" t="str">
            <v>Unit</v>
          </cell>
          <cell r="E217" t="str">
            <v>CY</v>
          </cell>
          <cell r="F217">
            <v>9986.5</v>
          </cell>
          <cell r="H217">
            <v>3308.5</v>
          </cell>
          <cell r="I217">
            <v>6617.5</v>
          </cell>
          <cell r="K217">
            <v>3911.5</v>
          </cell>
          <cell r="L217">
            <v>2706</v>
          </cell>
          <cell r="N217">
            <v>0</v>
          </cell>
          <cell r="O217">
            <v>0</v>
          </cell>
          <cell r="P217">
            <v>9986.5</v>
          </cell>
          <cell r="R217">
            <v>4961.5</v>
          </cell>
          <cell r="S217">
            <v>4901</v>
          </cell>
          <cell r="T217">
            <v>2319</v>
          </cell>
          <cell r="U217">
            <v>2706</v>
          </cell>
        </row>
        <row r="218">
          <cell r="A218" t="str">
            <v>0901000702600</v>
          </cell>
          <cell r="B218" t="str">
            <v>TOLONO C U SCHOOL DIST 7</v>
          </cell>
          <cell r="C218" t="str">
            <v>CHAMPAIGN</v>
          </cell>
          <cell r="D218" t="str">
            <v>Unit</v>
          </cell>
          <cell r="E218" t="str">
            <v>Avg</v>
          </cell>
          <cell r="F218">
            <v>1561.27</v>
          </cell>
          <cell r="H218">
            <v>426.82</v>
          </cell>
          <cell r="I218">
            <v>1123.79</v>
          </cell>
          <cell r="K218">
            <v>612.30999999999995</v>
          </cell>
          <cell r="L218">
            <v>511.48</v>
          </cell>
          <cell r="N218">
            <v>0</v>
          </cell>
          <cell r="O218">
            <v>0</v>
          </cell>
          <cell r="P218">
            <v>1561.27</v>
          </cell>
          <cell r="R218">
            <v>648.31000000000006</v>
          </cell>
          <cell r="S218">
            <v>637.65</v>
          </cell>
          <cell r="T218">
            <v>401.48</v>
          </cell>
          <cell r="U218">
            <v>511.48</v>
          </cell>
        </row>
        <row r="219">
          <cell r="A219" t="str">
            <v>0901000802600</v>
          </cell>
          <cell r="B219" t="str">
            <v>HERITAGE COMM UNIT SCH DIST 8</v>
          </cell>
          <cell r="C219" t="str">
            <v>CHAMPAIGN</v>
          </cell>
          <cell r="D219" t="str">
            <v>Unit</v>
          </cell>
          <cell r="E219" t="str">
            <v>Avg</v>
          </cell>
          <cell r="F219">
            <v>395.44</v>
          </cell>
          <cell r="H219">
            <v>103.81</v>
          </cell>
          <cell r="I219">
            <v>288.96999999999997</v>
          </cell>
          <cell r="K219">
            <v>147.82</v>
          </cell>
          <cell r="L219">
            <v>141.14999999999998</v>
          </cell>
          <cell r="N219">
            <v>0</v>
          </cell>
          <cell r="O219">
            <v>0</v>
          </cell>
          <cell r="P219">
            <v>395.43999999999994</v>
          </cell>
          <cell r="R219">
            <v>164.8</v>
          </cell>
          <cell r="S219">
            <v>162.13999999999999</v>
          </cell>
          <cell r="T219">
            <v>89.49</v>
          </cell>
          <cell r="U219">
            <v>141.14999999999998</v>
          </cell>
        </row>
        <row r="220">
          <cell r="A220" t="str">
            <v>0901011602200</v>
          </cell>
          <cell r="B220" t="str">
            <v>URBANA SCHOOL DIST 116</v>
          </cell>
          <cell r="C220" t="str">
            <v>CHAMPAIGN</v>
          </cell>
          <cell r="D220" t="str">
            <v>Unit</v>
          </cell>
          <cell r="E220" t="str">
            <v>Avg</v>
          </cell>
          <cell r="F220">
            <v>4132.1899999999996</v>
          </cell>
          <cell r="H220">
            <v>1330.99</v>
          </cell>
          <cell r="I220">
            <v>2762.12</v>
          </cell>
          <cell r="K220">
            <v>1620.64</v>
          </cell>
          <cell r="L220">
            <v>1141.48</v>
          </cell>
          <cell r="N220">
            <v>0</v>
          </cell>
          <cell r="O220">
            <v>0</v>
          </cell>
          <cell r="P220">
            <v>4132.1899999999996</v>
          </cell>
          <cell r="R220">
            <v>2036.39</v>
          </cell>
          <cell r="S220">
            <v>1997.3100000000002</v>
          </cell>
          <cell r="T220">
            <v>954.32000000000016</v>
          </cell>
          <cell r="U220">
            <v>1141.48</v>
          </cell>
        </row>
        <row r="221">
          <cell r="A221" t="str">
            <v>0901013000400</v>
          </cell>
          <cell r="B221" t="str">
            <v>THOMASBORO C C SCHOOL DIST 130</v>
          </cell>
          <cell r="C221" t="str">
            <v>CHAMPAIGN</v>
          </cell>
          <cell r="D221" t="str">
            <v>Elementary</v>
          </cell>
          <cell r="E221" t="str">
            <v>CY</v>
          </cell>
          <cell r="F221">
            <v>152</v>
          </cell>
          <cell r="H221">
            <v>64</v>
          </cell>
          <cell r="I221">
            <v>86.5</v>
          </cell>
          <cell r="K221">
            <v>86.5</v>
          </cell>
          <cell r="L221">
            <v>0</v>
          </cell>
          <cell r="N221">
            <v>152</v>
          </cell>
          <cell r="O221">
            <v>0</v>
          </cell>
          <cell r="P221">
            <v>0</v>
          </cell>
          <cell r="R221">
            <v>97.5</v>
          </cell>
          <cell r="S221">
            <v>96</v>
          </cell>
          <cell r="T221">
            <v>54.5</v>
          </cell>
          <cell r="U221">
            <v>0</v>
          </cell>
        </row>
        <row r="222">
          <cell r="A222" t="str">
            <v>0901013700200</v>
          </cell>
          <cell r="B222" t="str">
            <v>RANTOUL CITY SCHOOL DIST 137</v>
          </cell>
          <cell r="C222" t="str">
            <v>CHAMPAIGN</v>
          </cell>
          <cell r="D222" t="str">
            <v>Elementary</v>
          </cell>
          <cell r="E222" t="str">
            <v>CY</v>
          </cell>
          <cell r="F222">
            <v>1695.75</v>
          </cell>
          <cell r="H222">
            <v>771</v>
          </cell>
          <cell r="I222">
            <v>905.5</v>
          </cell>
          <cell r="K222">
            <v>905.5</v>
          </cell>
          <cell r="L222">
            <v>0</v>
          </cell>
          <cell r="N222">
            <v>1695.75</v>
          </cell>
          <cell r="O222">
            <v>0</v>
          </cell>
          <cell r="P222">
            <v>0</v>
          </cell>
          <cell r="R222">
            <v>1162.25</v>
          </cell>
          <cell r="S222">
            <v>1143</v>
          </cell>
          <cell r="T222">
            <v>533.5</v>
          </cell>
          <cell r="U222">
            <v>0</v>
          </cell>
        </row>
        <row r="223">
          <cell r="A223" t="str">
            <v>0901014200400</v>
          </cell>
          <cell r="B223" t="str">
            <v>LUDLOW C C SCHOOL DIST 142</v>
          </cell>
          <cell r="C223" t="str">
            <v>CHAMPAIGN</v>
          </cell>
          <cell r="D223" t="str">
            <v>Elementary</v>
          </cell>
          <cell r="E223" t="str">
            <v>Avg</v>
          </cell>
          <cell r="F223">
            <v>55.79</v>
          </cell>
          <cell r="H223">
            <v>17.98</v>
          </cell>
          <cell r="I223">
            <v>37.480000000000004</v>
          </cell>
          <cell r="K223">
            <v>37.480000000000004</v>
          </cell>
          <cell r="L223">
            <v>0</v>
          </cell>
          <cell r="N223">
            <v>55.790000000000006</v>
          </cell>
          <cell r="O223">
            <v>0</v>
          </cell>
          <cell r="P223">
            <v>0</v>
          </cell>
          <cell r="R223">
            <v>31.970000000000002</v>
          </cell>
          <cell r="S223">
            <v>31.64</v>
          </cell>
          <cell r="T223">
            <v>23.82</v>
          </cell>
          <cell r="U223">
            <v>0</v>
          </cell>
        </row>
        <row r="224">
          <cell r="A224" t="str">
            <v>0901016900400</v>
          </cell>
          <cell r="B224" t="str">
            <v>ST JOSEPH C C SCHOOL DIST 169</v>
          </cell>
          <cell r="C224" t="str">
            <v>CHAMPAIGN</v>
          </cell>
          <cell r="D224" t="str">
            <v>Elementary</v>
          </cell>
          <cell r="E224" t="str">
            <v>Avg</v>
          </cell>
          <cell r="F224">
            <v>771.39</v>
          </cell>
          <cell r="H224">
            <v>307.32</v>
          </cell>
          <cell r="I224">
            <v>459.48999999999995</v>
          </cell>
          <cell r="K224">
            <v>459.48999999999995</v>
          </cell>
          <cell r="L224">
            <v>0</v>
          </cell>
          <cell r="N224">
            <v>771.39</v>
          </cell>
          <cell r="O224">
            <v>0</v>
          </cell>
          <cell r="P224">
            <v>0</v>
          </cell>
          <cell r="R224">
            <v>496.55999999999995</v>
          </cell>
          <cell r="S224">
            <v>491.97999999999996</v>
          </cell>
          <cell r="T224">
            <v>274.83</v>
          </cell>
          <cell r="U224">
            <v>0</v>
          </cell>
        </row>
        <row r="225">
          <cell r="A225" t="str">
            <v>0901018800400</v>
          </cell>
          <cell r="B225" t="str">
            <v>GIFFORD C C SCHOOL DIST 188</v>
          </cell>
          <cell r="C225" t="str">
            <v>CHAMPAIGN</v>
          </cell>
          <cell r="D225" t="str">
            <v>Elementary</v>
          </cell>
          <cell r="E225" t="str">
            <v>Avg</v>
          </cell>
          <cell r="F225">
            <v>171.06</v>
          </cell>
          <cell r="H225">
            <v>66.489999999999995</v>
          </cell>
          <cell r="I225">
            <v>103.66</v>
          </cell>
          <cell r="K225">
            <v>103.66</v>
          </cell>
          <cell r="L225">
            <v>0</v>
          </cell>
          <cell r="N225">
            <v>171.06</v>
          </cell>
          <cell r="O225">
            <v>0</v>
          </cell>
          <cell r="P225">
            <v>0</v>
          </cell>
          <cell r="R225">
            <v>112.73</v>
          </cell>
          <cell r="S225">
            <v>111.82</v>
          </cell>
          <cell r="T225">
            <v>58.33</v>
          </cell>
          <cell r="U225">
            <v>0</v>
          </cell>
        </row>
        <row r="226">
          <cell r="A226" t="str">
            <v>0901019301700</v>
          </cell>
          <cell r="B226" t="str">
            <v>RANTOUL TOWNSHIP H S DIST 193</v>
          </cell>
          <cell r="C226" t="str">
            <v>CHAMPAIGN</v>
          </cell>
          <cell r="D226" t="str">
            <v>High School</v>
          </cell>
          <cell r="E226" t="str">
            <v>CY</v>
          </cell>
          <cell r="F226">
            <v>773.5</v>
          </cell>
          <cell r="H226">
            <v>0</v>
          </cell>
          <cell r="I226">
            <v>773.5</v>
          </cell>
          <cell r="K226">
            <v>0</v>
          </cell>
          <cell r="L226">
            <v>773.5</v>
          </cell>
          <cell r="N226">
            <v>0</v>
          </cell>
          <cell r="O226">
            <v>773.5</v>
          </cell>
          <cell r="P226">
            <v>0</v>
          </cell>
          <cell r="R226">
            <v>0</v>
          </cell>
          <cell r="S226">
            <v>0</v>
          </cell>
          <cell r="T226">
            <v>0</v>
          </cell>
          <cell r="U226">
            <v>773.5</v>
          </cell>
        </row>
        <row r="227">
          <cell r="A227" t="str">
            <v>0901019700400</v>
          </cell>
          <cell r="B227" t="str">
            <v>PRAIRIEVIEW-OGDEN CCSD 197</v>
          </cell>
          <cell r="C227" t="str">
            <v>CHAMPAIGN</v>
          </cell>
          <cell r="D227" t="str">
            <v>Elementary</v>
          </cell>
          <cell r="E227" t="str">
            <v>Avg</v>
          </cell>
          <cell r="F227">
            <v>254.37</v>
          </cell>
          <cell r="H227">
            <v>129.64999999999998</v>
          </cell>
          <cell r="I227">
            <v>121.30999999999999</v>
          </cell>
          <cell r="K227">
            <v>121.30999999999999</v>
          </cell>
          <cell r="L227">
            <v>0</v>
          </cell>
          <cell r="N227">
            <v>254.37</v>
          </cell>
          <cell r="O227">
            <v>0</v>
          </cell>
          <cell r="P227">
            <v>0</v>
          </cell>
          <cell r="R227">
            <v>177.72</v>
          </cell>
          <cell r="S227">
            <v>174.30999999999997</v>
          </cell>
          <cell r="T227">
            <v>76.650000000000006</v>
          </cell>
          <cell r="U227">
            <v>0</v>
          </cell>
        </row>
        <row r="228">
          <cell r="A228" t="str">
            <v>0901030501600</v>
          </cell>
          <cell r="B228" t="str">
            <v>ST JOSEPH OGDEN C H S DIST 305</v>
          </cell>
          <cell r="C228" t="str">
            <v>CHAMPAIGN</v>
          </cell>
          <cell r="D228" t="str">
            <v>High School</v>
          </cell>
          <cell r="E228" t="str">
            <v>Avg</v>
          </cell>
          <cell r="F228">
            <v>452.49</v>
          </cell>
          <cell r="H228">
            <v>0</v>
          </cell>
          <cell r="I228">
            <v>452.48999999999995</v>
          </cell>
          <cell r="K228">
            <v>0</v>
          </cell>
          <cell r="L228">
            <v>452.48999999999995</v>
          </cell>
          <cell r="N228">
            <v>0</v>
          </cell>
          <cell r="O228">
            <v>452.48999999999995</v>
          </cell>
          <cell r="P228">
            <v>0</v>
          </cell>
          <cell r="R228">
            <v>0</v>
          </cell>
          <cell r="S228">
            <v>0</v>
          </cell>
          <cell r="T228">
            <v>0</v>
          </cell>
          <cell r="U228">
            <v>452.48999999999995</v>
          </cell>
        </row>
        <row r="229">
          <cell r="A229" t="str">
            <v>0902700502600</v>
          </cell>
          <cell r="B229" t="str">
            <v>GIBSON CITY-MELVIN-SIBLEY CUSD 5</v>
          </cell>
          <cell r="C229" t="str">
            <v>FORD</v>
          </cell>
          <cell r="D229" t="str">
            <v>Unit</v>
          </cell>
          <cell r="E229" t="str">
            <v>CY</v>
          </cell>
          <cell r="F229">
            <v>967.25</v>
          </cell>
          <cell r="H229">
            <v>294</v>
          </cell>
          <cell r="I229">
            <v>664</v>
          </cell>
          <cell r="K229">
            <v>366.5</v>
          </cell>
          <cell r="L229">
            <v>297.5</v>
          </cell>
          <cell r="N229">
            <v>0</v>
          </cell>
          <cell r="O229">
            <v>0</v>
          </cell>
          <cell r="P229">
            <v>967.25</v>
          </cell>
          <cell r="R229">
            <v>442.75</v>
          </cell>
          <cell r="S229">
            <v>433.5</v>
          </cell>
          <cell r="T229">
            <v>227</v>
          </cell>
          <cell r="U229">
            <v>297.5</v>
          </cell>
        </row>
        <row r="230">
          <cell r="A230" t="str">
            <v>0902701002600</v>
          </cell>
          <cell r="B230" t="str">
            <v>PAXTON-BUCKLEY-LODA CU DIST 10</v>
          </cell>
          <cell r="C230" t="str">
            <v>FORD</v>
          </cell>
          <cell r="D230" t="str">
            <v>Unit</v>
          </cell>
          <cell r="E230" t="str">
            <v>Avg</v>
          </cell>
          <cell r="F230">
            <v>1300.95</v>
          </cell>
          <cell r="H230">
            <v>361.65</v>
          </cell>
          <cell r="I230">
            <v>932.64</v>
          </cell>
          <cell r="K230">
            <v>470.81999999999994</v>
          </cell>
          <cell r="L230">
            <v>461.82</v>
          </cell>
          <cell r="N230">
            <v>0</v>
          </cell>
          <cell r="O230">
            <v>0</v>
          </cell>
          <cell r="P230">
            <v>1300.95</v>
          </cell>
          <cell r="R230">
            <v>544.97</v>
          </cell>
          <cell r="S230">
            <v>538.30999999999995</v>
          </cell>
          <cell r="T230">
            <v>294.15999999999997</v>
          </cell>
          <cell r="U230">
            <v>461.82</v>
          </cell>
        </row>
        <row r="231">
          <cell r="A231" t="str">
            <v>1101500102600</v>
          </cell>
          <cell r="B231" t="str">
            <v>CHARLESTON C U SCHOOL DIST 1</v>
          </cell>
          <cell r="C231" t="str">
            <v>COLES</v>
          </cell>
          <cell r="D231" t="str">
            <v>Unit</v>
          </cell>
          <cell r="E231" t="str">
            <v>Avg</v>
          </cell>
          <cell r="F231">
            <v>2608.63</v>
          </cell>
          <cell r="H231">
            <v>794.9</v>
          </cell>
          <cell r="I231">
            <v>1784.3199999999997</v>
          </cell>
          <cell r="K231">
            <v>983.66</v>
          </cell>
          <cell r="L231">
            <v>800.66000000000008</v>
          </cell>
          <cell r="N231">
            <v>0</v>
          </cell>
          <cell r="O231">
            <v>0</v>
          </cell>
          <cell r="P231">
            <v>2608.63</v>
          </cell>
          <cell r="R231">
            <v>1227.81</v>
          </cell>
          <cell r="S231">
            <v>1198.4000000000001</v>
          </cell>
          <cell r="T231">
            <v>580.16</v>
          </cell>
          <cell r="U231">
            <v>800.66000000000008</v>
          </cell>
        </row>
        <row r="232">
          <cell r="A232" t="str">
            <v>1101500202600</v>
          </cell>
          <cell r="B232" t="str">
            <v>MATTOON C U SCHOOL DIST 2</v>
          </cell>
          <cell r="C232" t="str">
            <v>COLES</v>
          </cell>
          <cell r="D232" t="str">
            <v>Unit</v>
          </cell>
          <cell r="E232" t="str">
            <v>Avg</v>
          </cell>
          <cell r="F232">
            <v>3083.86</v>
          </cell>
          <cell r="H232">
            <v>884.15000000000009</v>
          </cell>
          <cell r="I232">
            <v>2167.13</v>
          </cell>
          <cell r="K232">
            <v>1217.98</v>
          </cell>
          <cell r="L232">
            <v>949.15</v>
          </cell>
          <cell r="N232">
            <v>0</v>
          </cell>
          <cell r="O232">
            <v>0</v>
          </cell>
          <cell r="P232">
            <v>3083.8599999999997</v>
          </cell>
          <cell r="R232">
            <v>1378.72</v>
          </cell>
          <cell r="S232">
            <v>1346.14</v>
          </cell>
          <cell r="T232">
            <v>755.99</v>
          </cell>
          <cell r="U232">
            <v>949.15</v>
          </cell>
        </row>
        <row r="233">
          <cell r="A233" t="str">
            <v>1101500502600</v>
          </cell>
          <cell r="B233" t="str">
            <v>OAKLAND C U SCHOOL DIST 5</v>
          </cell>
          <cell r="C233" t="str">
            <v>COLES</v>
          </cell>
          <cell r="D233" t="str">
            <v>Unit</v>
          </cell>
          <cell r="E233" t="str">
            <v>Avg</v>
          </cell>
          <cell r="F233">
            <v>246.46</v>
          </cell>
          <cell r="H233">
            <v>79.989999999999995</v>
          </cell>
          <cell r="I233">
            <v>164.14</v>
          </cell>
          <cell r="K233">
            <v>91.99</v>
          </cell>
          <cell r="L233">
            <v>72.149999999999991</v>
          </cell>
          <cell r="N233">
            <v>0</v>
          </cell>
          <cell r="O233">
            <v>0</v>
          </cell>
          <cell r="P233">
            <v>246.45999999999995</v>
          </cell>
          <cell r="R233">
            <v>114.64999999999999</v>
          </cell>
          <cell r="S233">
            <v>112.32</v>
          </cell>
          <cell r="T233">
            <v>59.66</v>
          </cell>
          <cell r="U233">
            <v>72.149999999999991</v>
          </cell>
        </row>
        <row r="234">
          <cell r="A234" t="str">
            <v>1101800302600</v>
          </cell>
          <cell r="B234" t="str">
            <v>NEOGA COMM UNIT SCHOOL DIST 3</v>
          </cell>
          <cell r="C234" t="str">
            <v>CUMBERLAND</v>
          </cell>
          <cell r="D234" t="str">
            <v>Unit</v>
          </cell>
          <cell r="E234" t="str">
            <v>Avg</v>
          </cell>
          <cell r="F234">
            <v>549.44000000000005</v>
          </cell>
          <cell r="H234">
            <v>150.64999999999998</v>
          </cell>
          <cell r="I234">
            <v>393.45999999999992</v>
          </cell>
          <cell r="K234">
            <v>201.64</v>
          </cell>
          <cell r="L234">
            <v>191.82</v>
          </cell>
          <cell r="N234">
            <v>0</v>
          </cell>
          <cell r="O234">
            <v>0</v>
          </cell>
          <cell r="P234">
            <v>549.43999999999994</v>
          </cell>
          <cell r="R234">
            <v>228.64000000000001</v>
          </cell>
          <cell r="S234">
            <v>223.30999999999997</v>
          </cell>
          <cell r="T234">
            <v>128.97999999999999</v>
          </cell>
          <cell r="U234">
            <v>191.82</v>
          </cell>
        </row>
        <row r="235">
          <cell r="A235" t="str">
            <v>1101807702600</v>
          </cell>
          <cell r="B235" t="str">
            <v>CUMBERLAND C U SCHOOL DIST 77</v>
          </cell>
          <cell r="C235" t="str">
            <v>CUMBERLAND</v>
          </cell>
          <cell r="D235" t="str">
            <v>Unit</v>
          </cell>
          <cell r="E235" t="str">
            <v>CY</v>
          </cell>
          <cell r="F235">
            <v>995.5</v>
          </cell>
          <cell r="H235">
            <v>305</v>
          </cell>
          <cell r="I235">
            <v>688.5</v>
          </cell>
          <cell r="K235">
            <v>400</v>
          </cell>
          <cell r="L235">
            <v>288.5</v>
          </cell>
          <cell r="N235">
            <v>0</v>
          </cell>
          <cell r="O235">
            <v>0</v>
          </cell>
          <cell r="P235">
            <v>995.5</v>
          </cell>
          <cell r="R235">
            <v>465.5</v>
          </cell>
          <cell r="S235">
            <v>463.5</v>
          </cell>
          <cell r="T235">
            <v>241.5</v>
          </cell>
          <cell r="U235">
            <v>288.5</v>
          </cell>
        </row>
        <row r="236">
          <cell r="A236" t="str">
            <v>1102130102600</v>
          </cell>
          <cell r="B236" t="str">
            <v>TUSCOLA C U SCHOOL DIST 301</v>
          </cell>
          <cell r="C236" t="str">
            <v>DOUGLAS</v>
          </cell>
          <cell r="D236" t="str">
            <v>Unit</v>
          </cell>
          <cell r="E236" t="str">
            <v>CY</v>
          </cell>
          <cell r="F236">
            <v>948.75</v>
          </cell>
          <cell r="H236">
            <v>273.5</v>
          </cell>
          <cell r="I236">
            <v>669.5</v>
          </cell>
          <cell r="K236">
            <v>375.5</v>
          </cell>
          <cell r="L236">
            <v>294</v>
          </cell>
          <cell r="N236">
            <v>0</v>
          </cell>
          <cell r="O236">
            <v>0</v>
          </cell>
          <cell r="P236">
            <v>948.75</v>
          </cell>
          <cell r="R236">
            <v>433.25</v>
          </cell>
          <cell r="S236">
            <v>427.5</v>
          </cell>
          <cell r="T236">
            <v>221.5</v>
          </cell>
          <cell r="U236">
            <v>294</v>
          </cell>
        </row>
        <row r="237">
          <cell r="A237" t="str">
            <v>1102130202600</v>
          </cell>
          <cell r="B237" t="str">
            <v>VILLA GROVE C U SCH DIST 302</v>
          </cell>
          <cell r="C237" t="str">
            <v>DOUGLAS</v>
          </cell>
          <cell r="D237" t="str">
            <v>Unit</v>
          </cell>
          <cell r="E237" t="str">
            <v>Avg</v>
          </cell>
          <cell r="F237">
            <v>627.27</v>
          </cell>
          <cell r="H237">
            <v>163.14999999999998</v>
          </cell>
          <cell r="I237">
            <v>457.45999999999992</v>
          </cell>
          <cell r="K237">
            <v>263.14</v>
          </cell>
          <cell r="L237">
            <v>194.32</v>
          </cell>
          <cell r="N237">
            <v>0</v>
          </cell>
          <cell r="O237">
            <v>0</v>
          </cell>
          <cell r="P237">
            <v>627.27</v>
          </cell>
          <cell r="R237">
            <v>277.63</v>
          </cell>
          <cell r="S237">
            <v>270.96999999999997</v>
          </cell>
          <cell r="T237">
            <v>155.32</v>
          </cell>
          <cell r="U237">
            <v>194.32</v>
          </cell>
        </row>
        <row r="238">
          <cell r="A238" t="str">
            <v>1102130502600</v>
          </cell>
          <cell r="B238" t="str">
            <v>ARTHUR C U SCHOOL DIST 305</v>
          </cell>
          <cell r="C238" t="str">
            <v>PIATT</v>
          </cell>
          <cell r="D238" t="str">
            <v>Unit</v>
          </cell>
          <cell r="E238" t="str">
            <v>Avg</v>
          </cell>
          <cell r="F238">
            <v>1093.5999999999999</v>
          </cell>
          <cell r="H238">
            <v>303.82</v>
          </cell>
          <cell r="I238">
            <v>781.11999999999989</v>
          </cell>
          <cell r="K238">
            <v>445.14</v>
          </cell>
          <cell r="L238">
            <v>335.98</v>
          </cell>
          <cell r="N238">
            <v>0</v>
          </cell>
          <cell r="O238">
            <v>0</v>
          </cell>
          <cell r="P238">
            <v>1093.5999999999999</v>
          </cell>
          <cell r="R238">
            <v>487.79999999999995</v>
          </cell>
          <cell r="S238">
            <v>479.14</v>
          </cell>
          <cell r="T238">
            <v>269.82</v>
          </cell>
          <cell r="U238">
            <v>335.98</v>
          </cell>
        </row>
        <row r="239">
          <cell r="A239" t="str">
            <v>1102130602600</v>
          </cell>
          <cell r="B239" t="str">
            <v>ARCOLA C U SCHOOL DISTRICT 306</v>
          </cell>
          <cell r="C239" t="str">
            <v>DOUGLAS</v>
          </cell>
          <cell r="D239" t="str">
            <v>Unit</v>
          </cell>
          <cell r="E239" t="str">
            <v>Avg</v>
          </cell>
          <cell r="F239">
            <v>644.20000000000005</v>
          </cell>
          <cell r="H239">
            <v>184.32</v>
          </cell>
          <cell r="I239">
            <v>453.29999999999995</v>
          </cell>
          <cell r="K239">
            <v>222.48</v>
          </cell>
          <cell r="L239">
            <v>230.82</v>
          </cell>
          <cell r="N239">
            <v>0</v>
          </cell>
          <cell r="O239">
            <v>0</v>
          </cell>
          <cell r="P239">
            <v>644.19999999999993</v>
          </cell>
          <cell r="R239">
            <v>272.39</v>
          </cell>
          <cell r="S239">
            <v>265.80999999999995</v>
          </cell>
          <cell r="T239">
            <v>140.99</v>
          </cell>
          <cell r="U239">
            <v>230.82</v>
          </cell>
        </row>
        <row r="240">
          <cell r="A240" t="str">
            <v>1102300102600</v>
          </cell>
          <cell r="B240" t="str">
            <v>SHILOH COMM UNIT SCH DIST 1</v>
          </cell>
          <cell r="C240" t="str">
            <v>EDGAR</v>
          </cell>
          <cell r="D240" t="str">
            <v>Unit</v>
          </cell>
          <cell r="E240" t="str">
            <v>Avg</v>
          </cell>
          <cell r="F240">
            <v>340.38</v>
          </cell>
          <cell r="H240">
            <v>90.99</v>
          </cell>
          <cell r="I240">
            <v>247.98000000000002</v>
          </cell>
          <cell r="K240">
            <v>142.49</v>
          </cell>
          <cell r="L240">
            <v>105.49</v>
          </cell>
          <cell r="N240">
            <v>0</v>
          </cell>
          <cell r="O240">
            <v>0</v>
          </cell>
          <cell r="P240">
            <v>340.38</v>
          </cell>
          <cell r="R240">
            <v>146.06</v>
          </cell>
          <cell r="S240">
            <v>144.64999999999998</v>
          </cell>
          <cell r="T240">
            <v>88.83</v>
          </cell>
          <cell r="U240">
            <v>105.49</v>
          </cell>
        </row>
        <row r="241">
          <cell r="A241" t="str">
            <v>1102300302600</v>
          </cell>
          <cell r="B241" t="str">
            <v>KANSAS COMM UNIT SCHOOL DIST 3</v>
          </cell>
          <cell r="C241" t="str">
            <v>EDGAR</v>
          </cell>
          <cell r="D241" t="str">
            <v>Unit</v>
          </cell>
          <cell r="E241" t="str">
            <v>Avg</v>
          </cell>
          <cell r="F241">
            <v>186.87</v>
          </cell>
          <cell r="H241">
            <v>52.989999999999995</v>
          </cell>
          <cell r="I241">
            <v>131.46999999999997</v>
          </cell>
          <cell r="K241">
            <v>64.819999999999993</v>
          </cell>
          <cell r="L241">
            <v>66.649999999999991</v>
          </cell>
          <cell r="N241">
            <v>0</v>
          </cell>
          <cell r="O241">
            <v>0</v>
          </cell>
          <cell r="P241">
            <v>186.86999999999998</v>
          </cell>
          <cell r="R241">
            <v>81.56</v>
          </cell>
          <cell r="S241">
            <v>79.149999999999991</v>
          </cell>
          <cell r="T241">
            <v>38.659999999999997</v>
          </cell>
          <cell r="U241">
            <v>66.649999999999991</v>
          </cell>
        </row>
        <row r="242">
          <cell r="A242" t="str">
            <v>1102300402600</v>
          </cell>
          <cell r="B242" t="str">
            <v>PARIS COMM UNIT SCHOOL DIST 4</v>
          </cell>
          <cell r="C242" t="str">
            <v>EDGAR</v>
          </cell>
          <cell r="D242" t="str">
            <v>Unit</v>
          </cell>
          <cell r="E242" t="str">
            <v>Avg</v>
          </cell>
          <cell r="F242">
            <v>616.38</v>
          </cell>
          <cell r="H242">
            <v>175.16</v>
          </cell>
          <cell r="I242">
            <v>434.80999999999995</v>
          </cell>
          <cell r="K242">
            <v>244.32</v>
          </cell>
          <cell r="L242">
            <v>190.48999999999998</v>
          </cell>
          <cell r="N242">
            <v>0</v>
          </cell>
          <cell r="O242">
            <v>0</v>
          </cell>
          <cell r="P242">
            <v>616.37999999999988</v>
          </cell>
          <cell r="R242">
            <v>277.39999999999998</v>
          </cell>
          <cell r="S242">
            <v>270.99</v>
          </cell>
          <cell r="T242">
            <v>148.49</v>
          </cell>
          <cell r="U242">
            <v>190.48999999999998</v>
          </cell>
        </row>
        <row r="243">
          <cell r="A243" t="str">
            <v>1102300602600</v>
          </cell>
          <cell r="B243" t="str">
            <v>EDGAR COUNTY C U DIST 6</v>
          </cell>
          <cell r="C243" t="str">
            <v>EDGAR</v>
          </cell>
          <cell r="D243" t="str">
            <v>Unit</v>
          </cell>
          <cell r="E243" t="str">
            <v>Avg</v>
          </cell>
          <cell r="F243">
            <v>299.79000000000002</v>
          </cell>
          <cell r="H243">
            <v>76.319999999999993</v>
          </cell>
          <cell r="I243">
            <v>219.13999999999996</v>
          </cell>
          <cell r="K243">
            <v>118.82</v>
          </cell>
          <cell r="L243">
            <v>100.32</v>
          </cell>
          <cell r="N243">
            <v>0</v>
          </cell>
          <cell r="O243">
            <v>0</v>
          </cell>
          <cell r="P243">
            <v>299.78999999999996</v>
          </cell>
          <cell r="R243">
            <v>122.80999999999999</v>
          </cell>
          <cell r="S243">
            <v>118.47999999999999</v>
          </cell>
          <cell r="T243">
            <v>76.66</v>
          </cell>
          <cell r="U243">
            <v>100.32</v>
          </cell>
        </row>
        <row r="244">
          <cell r="A244" t="str">
            <v>1102309502500</v>
          </cell>
          <cell r="B244" t="str">
            <v>PARIS-UNION SCHOOL DIST 95</v>
          </cell>
          <cell r="C244" t="str">
            <v>EDGAR</v>
          </cell>
          <cell r="D244" t="str">
            <v>Unit</v>
          </cell>
          <cell r="E244" t="str">
            <v>Avg</v>
          </cell>
          <cell r="F244">
            <v>1176.96</v>
          </cell>
          <cell r="H244">
            <v>342.82</v>
          </cell>
          <cell r="I244">
            <v>816.14</v>
          </cell>
          <cell r="K244">
            <v>453.81999999999994</v>
          </cell>
          <cell r="L244">
            <v>362.31999999999994</v>
          </cell>
          <cell r="N244">
            <v>0</v>
          </cell>
          <cell r="O244">
            <v>0</v>
          </cell>
          <cell r="P244">
            <v>1176.96</v>
          </cell>
          <cell r="R244">
            <v>541.81999999999994</v>
          </cell>
          <cell r="S244">
            <v>523.81999999999994</v>
          </cell>
          <cell r="T244">
            <v>272.82</v>
          </cell>
          <cell r="U244">
            <v>362.31999999999994</v>
          </cell>
        </row>
        <row r="245">
          <cell r="A245" t="str">
            <v>1107030002600</v>
          </cell>
          <cell r="B245" t="str">
            <v>SULLIVAN C U SCHOOL DIST 300</v>
          </cell>
          <cell r="C245" t="str">
            <v>MOULTRIE</v>
          </cell>
          <cell r="D245" t="str">
            <v>Unit</v>
          </cell>
          <cell r="E245" t="str">
            <v>CY</v>
          </cell>
          <cell r="F245">
            <v>1111.25</v>
          </cell>
          <cell r="H245">
            <v>356.5</v>
          </cell>
          <cell r="I245">
            <v>744.5</v>
          </cell>
          <cell r="K245">
            <v>439.5</v>
          </cell>
          <cell r="L245">
            <v>305</v>
          </cell>
          <cell r="N245">
            <v>0</v>
          </cell>
          <cell r="O245">
            <v>0</v>
          </cell>
          <cell r="P245">
            <v>1111.25</v>
          </cell>
          <cell r="R245">
            <v>533.25</v>
          </cell>
          <cell r="S245">
            <v>523</v>
          </cell>
          <cell r="T245">
            <v>273</v>
          </cell>
          <cell r="U245">
            <v>305</v>
          </cell>
        </row>
        <row r="246">
          <cell r="A246" t="str">
            <v>1107030202600</v>
          </cell>
          <cell r="B246" t="str">
            <v>OKAW Valley CUSD 302</v>
          </cell>
          <cell r="C246" t="str">
            <v>MOULTRIE</v>
          </cell>
          <cell r="D246" t="str">
            <v>Unit</v>
          </cell>
          <cell r="E246" t="str">
            <v>Avg</v>
          </cell>
          <cell r="F246">
            <v>483.37</v>
          </cell>
          <cell r="H246">
            <v>135.82</v>
          </cell>
          <cell r="I246">
            <v>343.97</v>
          </cell>
          <cell r="K246">
            <v>184.98</v>
          </cell>
          <cell r="L246">
            <v>158.99</v>
          </cell>
          <cell r="N246">
            <v>0</v>
          </cell>
          <cell r="O246">
            <v>0</v>
          </cell>
          <cell r="P246">
            <v>483.37</v>
          </cell>
          <cell r="R246">
            <v>198.89</v>
          </cell>
          <cell r="S246">
            <v>195.31</v>
          </cell>
          <cell r="T246">
            <v>125.49</v>
          </cell>
          <cell r="U246">
            <v>158.99</v>
          </cell>
        </row>
        <row r="247">
          <cell r="A247" t="str">
            <v>1108700102600</v>
          </cell>
          <cell r="B247" t="str">
            <v>WINDSOR COMM UNIT SCH DIST 1</v>
          </cell>
          <cell r="C247" t="str">
            <v>SHELBY</v>
          </cell>
          <cell r="D247" t="str">
            <v>Unit</v>
          </cell>
          <cell r="E247" t="str">
            <v>Avg</v>
          </cell>
          <cell r="F247">
            <v>335.28</v>
          </cell>
          <cell r="H247">
            <v>103.98</v>
          </cell>
          <cell r="I247">
            <v>227.29999999999998</v>
          </cell>
          <cell r="K247">
            <v>131.47999999999999</v>
          </cell>
          <cell r="L247">
            <v>95.82</v>
          </cell>
          <cell r="N247">
            <v>0</v>
          </cell>
          <cell r="O247">
            <v>0</v>
          </cell>
          <cell r="P247">
            <v>335.28000000000003</v>
          </cell>
          <cell r="R247">
            <v>161.63999999999999</v>
          </cell>
          <cell r="S247">
            <v>157.64000000000001</v>
          </cell>
          <cell r="T247">
            <v>77.819999999999993</v>
          </cell>
          <cell r="U247">
            <v>95.82</v>
          </cell>
        </row>
        <row r="248">
          <cell r="A248" t="str">
            <v>1108700402600</v>
          </cell>
          <cell r="B248" t="str">
            <v>SHELBYVILLE C U SCHOOL DIST 4</v>
          </cell>
          <cell r="C248" t="str">
            <v>SHELBY</v>
          </cell>
          <cell r="D248" t="str">
            <v>Unit</v>
          </cell>
          <cell r="E248" t="str">
            <v>CY</v>
          </cell>
          <cell r="F248">
            <v>1154</v>
          </cell>
          <cell r="H248">
            <v>356.5</v>
          </cell>
          <cell r="I248">
            <v>787.5</v>
          </cell>
          <cell r="K248">
            <v>430</v>
          </cell>
          <cell r="L248">
            <v>357.5</v>
          </cell>
          <cell r="N248">
            <v>0</v>
          </cell>
          <cell r="O248">
            <v>0</v>
          </cell>
          <cell r="P248">
            <v>1154</v>
          </cell>
          <cell r="R248">
            <v>542.5</v>
          </cell>
          <cell r="S248">
            <v>532.5</v>
          </cell>
          <cell r="T248">
            <v>254</v>
          </cell>
          <cell r="U248">
            <v>357.5</v>
          </cell>
        </row>
        <row r="249">
          <cell r="A249" t="str">
            <v>1108702102600</v>
          </cell>
          <cell r="B249" t="str">
            <v>CENTRAL A &amp; M C U DIST #21</v>
          </cell>
          <cell r="C249" t="str">
            <v>SHELBY</v>
          </cell>
          <cell r="D249" t="str">
            <v>Unit</v>
          </cell>
          <cell r="E249" t="str">
            <v>CY</v>
          </cell>
          <cell r="F249">
            <v>680.25</v>
          </cell>
          <cell r="H249">
            <v>191</v>
          </cell>
          <cell r="I249">
            <v>482</v>
          </cell>
          <cell r="K249">
            <v>257.5</v>
          </cell>
          <cell r="L249">
            <v>224.5</v>
          </cell>
          <cell r="N249">
            <v>0</v>
          </cell>
          <cell r="O249">
            <v>0</v>
          </cell>
          <cell r="P249">
            <v>680.25</v>
          </cell>
          <cell r="R249">
            <v>286.75</v>
          </cell>
          <cell r="S249">
            <v>279.5</v>
          </cell>
          <cell r="T249">
            <v>169</v>
          </cell>
          <cell r="U249">
            <v>224.5</v>
          </cell>
        </row>
        <row r="250">
          <cell r="A250" t="str">
            <v>1201301002600</v>
          </cell>
          <cell r="B250" t="str">
            <v>CLAY CITY COMM UNIT DIST 10</v>
          </cell>
          <cell r="C250" t="str">
            <v>CLAY</v>
          </cell>
          <cell r="D250" t="str">
            <v>Unit</v>
          </cell>
          <cell r="E250" t="str">
            <v>CY</v>
          </cell>
          <cell r="F250">
            <v>274.25</v>
          </cell>
          <cell r="H250">
            <v>93.5</v>
          </cell>
          <cell r="I250">
            <v>178.5</v>
          </cell>
          <cell r="K250">
            <v>122</v>
          </cell>
          <cell r="L250">
            <v>56.5</v>
          </cell>
          <cell r="N250">
            <v>0</v>
          </cell>
          <cell r="O250">
            <v>0</v>
          </cell>
          <cell r="P250">
            <v>274.25</v>
          </cell>
          <cell r="R250">
            <v>138.25</v>
          </cell>
          <cell r="S250">
            <v>136</v>
          </cell>
          <cell r="T250">
            <v>79.5</v>
          </cell>
          <cell r="U250">
            <v>56.5</v>
          </cell>
        </row>
        <row r="251">
          <cell r="A251" t="str">
            <v>1201302502600</v>
          </cell>
          <cell r="B251" t="str">
            <v>NORTH CLAY C U SCHOOL DISTRICT 25</v>
          </cell>
          <cell r="C251" t="str">
            <v>CLAY</v>
          </cell>
          <cell r="D251" t="str">
            <v>Unit</v>
          </cell>
          <cell r="E251" t="str">
            <v>Avg</v>
          </cell>
          <cell r="F251">
            <v>554.87</v>
          </cell>
          <cell r="H251">
            <v>145.14999999999998</v>
          </cell>
          <cell r="I251">
            <v>403.46999999999997</v>
          </cell>
          <cell r="K251">
            <v>216.99</v>
          </cell>
          <cell r="L251">
            <v>186.47999999999996</v>
          </cell>
          <cell r="N251">
            <v>0</v>
          </cell>
          <cell r="O251">
            <v>0</v>
          </cell>
          <cell r="P251">
            <v>554.86999999999989</v>
          </cell>
          <cell r="R251">
            <v>229.89999999999998</v>
          </cell>
          <cell r="S251">
            <v>223.64999999999998</v>
          </cell>
          <cell r="T251">
            <v>138.49</v>
          </cell>
          <cell r="U251">
            <v>186.47999999999996</v>
          </cell>
        </row>
        <row r="252">
          <cell r="A252" t="str">
            <v>1201303502600</v>
          </cell>
          <cell r="B252" t="str">
            <v>FLORA COMM UNIT SCH DIST 35</v>
          </cell>
          <cell r="C252" t="str">
            <v>CLAY</v>
          </cell>
          <cell r="D252" t="str">
            <v>Unit</v>
          </cell>
          <cell r="E252" t="str">
            <v>Avg</v>
          </cell>
          <cell r="F252">
            <v>1259.78</v>
          </cell>
          <cell r="H252">
            <v>405.65</v>
          </cell>
          <cell r="I252">
            <v>847.46999999999991</v>
          </cell>
          <cell r="K252">
            <v>490.15</v>
          </cell>
          <cell r="L252">
            <v>357.31999999999994</v>
          </cell>
          <cell r="N252">
            <v>0</v>
          </cell>
          <cell r="O252">
            <v>0</v>
          </cell>
          <cell r="P252">
            <v>1259.78</v>
          </cell>
          <cell r="R252">
            <v>607.79999999999995</v>
          </cell>
          <cell r="S252">
            <v>601.14</v>
          </cell>
          <cell r="T252">
            <v>294.65999999999997</v>
          </cell>
          <cell r="U252">
            <v>357.31999999999994</v>
          </cell>
        </row>
        <row r="253">
          <cell r="A253" t="str">
            <v>1201700102600</v>
          </cell>
          <cell r="B253" t="str">
            <v>HUTSONVILLE C U SCHOOL DIST 1</v>
          </cell>
          <cell r="C253" t="str">
            <v>CRAWFORD</v>
          </cell>
          <cell r="D253" t="str">
            <v>Unit</v>
          </cell>
          <cell r="E253" t="str">
            <v>CY</v>
          </cell>
          <cell r="F253">
            <v>291.25</v>
          </cell>
          <cell r="H253">
            <v>93.5</v>
          </cell>
          <cell r="I253">
            <v>195.5</v>
          </cell>
          <cell r="K253">
            <v>97</v>
          </cell>
          <cell r="L253">
            <v>98.5</v>
          </cell>
          <cell r="N253">
            <v>0</v>
          </cell>
          <cell r="O253">
            <v>0</v>
          </cell>
          <cell r="P253">
            <v>291.25</v>
          </cell>
          <cell r="R253">
            <v>139.75</v>
          </cell>
          <cell r="S253">
            <v>137.5</v>
          </cell>
          <cell r="T253">
            <v>53</v>
          </cell>
          <cell r="U253">
            <v>98.5</v>
          </cell>
        </row>
        <row r="254">
          <cell r="A254" t="str">
            <v>1201700202600</v>
          </cell>
          <cell r="B254" t="str">
            <v>ROBINSON C U SCHOOL DIST 2</v>
          </cell>
          <cell r="C254" t="str">
            <v>CRAWFORD</v>
          </cell>
          <cell r="D254" t="str">
            <v>Unit</v>
          </cell>
          <cell r="E254" t="str">
            <v>CY</v>
          </cell>
          <cell r="F254">
            <v>1531</v>
          </cell>
          <cell r="H254">
            <v>449</v>
          </cell>
          <cell r="I254">
            <v>1065.5</v>
          </cell>
          <cell r="K254">
            <v>602.5</v>
          </cell>
          <cell r="L254">
            <v>463</v>
          </cell>
          <cell r="N254">
            <v>0</v>
          </cell>
          <cell r="O254">
            <v>0</v>
          </cell>
          <cell r="P254">
            <v>1531</v>
          </cell>
          <cell r="R254">
            <v>710</v>
          </cell>
          <cell r="S254">
            <v>693.5</v>
          </cell>
          <cell r="T254">
            <v>358</v>
          </cell>
          <cell r="U254">
            <v>463</v>
          </cell>
        </row>
        <row r="255">
          <cell r="A255" t="str">
            <v>1201700302600</v>
          </cell>
          <cell r="B255" t="str">
            <v>PALESTINE C U SCHOOL DIST 3</v>
          </cell>
          <cell r="C255" t="str">
            <v>CRAWFORD</v>
          </cell>
          <cell r="D255" t="str">
            <v>Unit</v>
          </cell>
          <cell r="E255" t="str">
            <v>CY</v>
          </cell>
          <cell r="F255">
            <v>270.75</v>
          </cell>
          <cell r="H255">
            <v>77.5</v>
          </cell>
          <cell r="I255">
            <v>190</v>
          </cell>
          <cell r="K255">
            <v>104.5</v>
          </cell>
          <cell r="L255">
            <v>85.5</v>
          </cell>
          <cell r="N255">
            <v>0</v>
          </cell>
          <cell r="O255">
            <v>0</v>
          </cell>
          <cell r="P255">
            <v>270.75</v>
          </cell>
          <cell r="R255">
            <v>122.25</v>
          </cell>
          <cell r="S255">
            <v>119</v>
          </cell>
          <cell r="T255">
            <v>63</v>
          </cell>
          <cell r="U255">
            <v>85.5</v>
          </cell>
        </row>
        <row r="256">
          <cell r="A256" t="str">
            <v>1201700402600</v>
          </cell>
          <cell r="B256" t="str">
            <v>OBLONG C U SCHOOL DIST 4</v>
          </cell>
          <cell r="C256" t="str">
            <v>CRAWFORD</v>
          </cell>
          <cell r="D256" t="str">
            <v>Unit</v>
          </cell>
          <cell r="E256" t="str">
            <v>Avg</v>
          </cell>
          <cell r="F256">
            <v>546.96</v>
          </cell>
          <cell r="H256">
            <v>154.16</v>
          </cell>
          <cell r="I256">
            <v>388.3</v>
          </cell>
          <cell r="K256">
            <v>210.98</v>
          </cell>
          <cell r="L256">
            <v>177.32</v>
          </cell>
          <cell r="N256">
            <v>0</v>
          </cell>
          <cell r="O256">
            <v>0</v>
          </cell>
          <cell r="P256">
            <v>546.96</v>
          </cell>
          <cell r="R256">
            <v>241.98</v>
          </cell>
          <cell r="S256">
            <v>237.48</v>
          </cell>
          <cell r="T256">
            <v>127.66</v>
          </cell>
          <cell r="U256">
            <v>177.32</v>
          </cell>
        </row>
        <row r="257">
          <cell r="A257" t="str">
            <v>1204000102600</v>
          </cell>
          <cell r="B257" t="str">
            <v>JASPER COUNTY COMM UNIT DIST 1</v>
          </cell>
          <cell r="C257" t="str">
            <v>JASPER</v>
          </cell>
          <cell r="D257" t="str">
            <v>Unit</v>
          </cell>
          <cell r="E257" t="str">
            <v>Avg</v>
          </cell>
          <cell r="F257">
            <v>1233.04</v>
          </cell>
          <cell r="H257">
            <v>345.65999999999997</v>
          </cell>
          <cell r="I257">
            <v>879.62999999999988</v>
          </cell>
          <cell r="K257">
            <v>444.65</v>
          </cell>
          <cell r="L257">
            <v>434.98</v>
          </cell>
          <cell r="N257">
            <v>0</v>
          </cell>
          <cell r="O257">
            <v>0</v>
          </cell>
          <cell r="P257">
            <v>1233.0400000000002</v>
          </cell>
          <cell r="R257">
            <v>536.06999999999994</v>
          </cell>
          <cell r="S257">
            <v>528.31999999999994</v>
          </cell>
          <cell r="T257">
            <v>261.99</v>
          </cell>
          <cell r="U257">
            <v>434.98</v>
          </cell>
        </row>
        <row r="258">
          <cell r="A258" t="str">
            <v>1205101002600</v>
          </cell>
          <cell r="B258" t="str">
            <v>RED HILL C U SCHOOL DIST 10</v>
          </cell>
          <cell r="C258" t="str">
            <v>LAWRENCE</v>
          </cell>
          <cell r="D258" t="str">
            <v>Unit</v>
          </cell>
          <cell r="E258" t="str">
            <v>CY</v>
          </cell>
          <cell r="F258">
            <v>901</v>
          </cell>
          <cell r="H258">
            <v>306.5</v>
          </cell>
          <cell r="I258">
            <v>586.5</v>
          </cell>
          <cell r="K258">
            <v>338</v>
          </cell>
          <cell r="L258">
            <v>248.5</v>
          </cell>
          <cell r="N258">
            <v>0</v>
          </cell>
          <cell r="O258">
            <v>0</v>
          </cell>
          <cell r="P258">
            <v>901</v>
          </cell>
          <cell r="R258">
            <v>439.5</v>
          </cell>
          <cell r="S258">
            <v>431.5</v>
          </cell>
          <cell r="T258">
            <v>213</v>
          </cell>
          <cell r="U258">
            <v>248.5</v>
          </cell>
        </row>
        <row r="259">
          <cell r="A259" t="str">
            <v>1205102002600</v>
          </cell>
          <cell r="B259" t="str">
            <v>LAWRENCE CO C U DISTRICT 20</v>
          </cell>
          <cell r="C259" t="str">
            <v>LAWRENCE</v>
          </cell>
          <cell r="D259" t="str">
            <v>Unit</v>
          </cell>
          <cell r="E259" t="str">
            <v>CY</v>
          </cell>
          <cell r="F259">
            <v>1139</v>
          </cell>
          <cell r="H259">
            <v>363.75</v>
          </cell>
          <cell r="I259">
            <v>765</v>
          </cell>
          <cell r="K259">
            <v>434</v>
          </cell>
          <cell r="L259">
            <v>331</v>
          </cell>
          <cell r="N259">
            <v>0</v>
          </cell>
          <cell r="O259">
            <v>0</v>
          </cell>
          <cell r="P259">
            <v>1139</v>
          </cell>
          <cell r="R259">
            <v>548</v>
          </cell>
          <cell r="S259">
            <v>537.75</v>
          </cell>
          <cell r="T259">
            <v>260</v>
          </cell>
          <cell r="U259">
            <v>331</v>
          </cell>
        </row>
        <row r="260">
          <cell r="A260" t="str">
            <v>1208000102600</v>
          </cell>
          <cell r="B260" t="str">
            <v>EAST RICHLAND C U SCH DIST 1</v>
          </cell>
          <cell r="C260" t="str">
            <v>RICHLAND</v>
          </cell>
          <cell r="D260" t="str">
            <v>Unit</v>
          </cell>
          <cell r="E260" t="str">
            <v>Avg</v>
          </cell>
          <cell r="F260">
            <v>2178.3000000000002</v>
          </cell>
          <cell r="H260">
            <v>627.15</v>
          </cell>
          <cell r="I260">
            <v>1537.1499999999999</v>
          </cell>
          <cell r="K260">
            <v>799.66000000000008</v>
          </cell>
          <cell r="L260">
            <v>737.49000000000012</v>
          </cell>
          <cell r="N260">
            <v>0</v>
          </cell>
          <cell r="O260">
            <v>0</v>
          </cell>
          <cell r="P260">
            <v>2178.2999999999997</v>
          </cell>
          <cell r="R260">
            <v>960.98</v>
          </cell>
          <cell r="S260">
            <v>946.98</v>
          </cell>
          <cell r="T260">
            <v>479.83000000000004</v>
          </cell>
          <cell r="U260">
            <v>737.49000000000012</v>
          </cell>
        </row>
        <row r="261">
          <cell r="A261" t="str">
            <v>1301400102600</v>
          </cell>
          <cell r="B261" t="str">
            <v>CARLYLE C U SCHOOL DISTRICT 1</v>
          </cell>
          <cell r="C261" t="str">
            <v>CLINTON</v>
          </cell>
          <cell r="D261" t="str">
            <v>Unit</v>
          </cell>
          <cell r="E261" t="str">
            <v>Avg</v>
          </cell>
          <cell r="F261">
            <v>991.7</v>
          </cell>
          <cell r="H261">
            <v>271.82</v>
          </cell>
          <cell r="I261">
            <v>708.62999999999988</v>
          </cell>
          <cell r="K261">
            <v>413.81</v>
          </cell>
          <cell r="L261">
            <v>294.82</v>
          </cell>
          <cell r="N261">
            <v>0</v>
          </cell>
          <cell r="O261">
            <v>0</v>
          </cell>
          <cell r="P261">
            <v>991.69999999999993</v>
          </cell>
          <cell r="R261">
            <v>450.39</v>
          </cell>
          <cell r="S261">
            <v>439.14</v>
          </cell>
          <cell r="T261">
            <v>246.49</v>
          </cell>
          <cell r="U261">
            <v>294.82</v>
          </cell>
        </row>
        <row r="262">
          <cell r="A262" t="str">
            <v>1301400302600</v>
          </cell>
          <cell r="B262" t="str">
            <v>WESCLIN C U SCHOOL DISTRICT 3</v>
          </cell>
          <cell r="C262" t="str">
            <v>CLINTON</v>
          </cell>
          <cell r="D262" t="str">
            <v>Unit</v>
          </cell>
          <cell r="E262" t="str">
            <v>CY</v>
          </cell>
          <cell r="F262">
            <v>1307.25</v>
          </cell>
          <cell r="H262">
            <v>419.5</v>
          </cell>
          <cell r="I262">
            <v>872</v>
          </cell>
          <cell r="K262">
            <v>502.5</v>
          </cell>
          <cell r="L262">
            <v>369.5</v>
          </cell>
          <cell r="N262">
            <v>0</v>
          </cell>
          <cell r="O262">
            <v>0</v>
          </cell>
          <cell r="P262">
            <v>1307.25</v>
          </cell>
          <cell r="R262">
            <v>637.25</v>
          </cell>
          <cell r="S262">
            <v>621.5</v>
          </cell>
          <cell r="T262">
            <v>300.5</v>
          </cell>
          <cell r="U262">
            <v>369.5</v>
          </cell>
        </row>
        <row r="263">
          <cell r="A263" t="str">
            <v>1301401200400</v>
          </cell>
          <cell r="B263" t="str">
            <v>BREESE SCHOOL DISTRICT 12</v>
          </cell>
          <cell r="C263" t="str">
            <v>CLINTON</v>
          </cell>
          <cell r="D263" t="str">
            <v>Elementary</v>
          </cell>
          <cell r="E263" t="str">
            <v>Avg</v>
          </cell>
          <cell r="F263">
            <v>565.23</v>
          </cell>
          <cell r="H263">
            <v>235.49</v>
          </cell>
          <cell r="I263">
            <v>318.65999999999997</v>
          </cell>
          <cell r="K263">
            <v>318.65999999999997</v>
          </cell>
          <cell r="L263">
            <v>0</v>
          </cell>
          <cell r="N263">
            <v>565.23</v>
          </cell>
          <cell r="O263">
            <v>0</v>
          </cell>
          <cell r="P263">
            <v>0</v>
          </cell>
          <cell r="R263">
            <v>384.07</v>
          </cell>
          <cell r="S263">
            <v>372.99</v>
          </cell>
          <cell r="T263">
            <v>181.16</v>
          </cell>
          <cell r="U263">
            <v>0</v>
          </cell>
        </row>
        <row r="264">
          <cell r="A264" t="str">
            <v>1301402100200</v>
          </cell>
          <cell r="B264" t="str">
            <v>AVISTON SCHOOL DISTRICT 21</v>
          </cell>
          <cell r="C264" t="str">
            <v>CLINTON</v>
          </cell>
          <cell r="D264" t="str">
            <v>Elementary</v>
          </cell>
          <cell r="E264" t="str">
            <v>CY</v>
          </cell>
          <cell r="F264">
            <v>355.5</v>
          </cell>
          <cell r="H264">
            <v>166</v>
          </cell>
          <cell r="I264">
            <v>187</v>
          </cell>
          <cell r="K264">
            <v>187</v>
          </cell>
          <cell r="L264">
            <v>0</v>
          </cell>
          <cell r="N264">
            <v>355.5</v>
          </cell>
          <cell r="O264">
            <v>0</v>
          </cell>
          <cell r="P264">
            <v>0</v>
          </cell>
          <cell r="R264">
            <v>244</v>
          </cell>
          <cell r="S264">
            <v>241.5</v>
          </cell>
          <cell r="T264">
            <v>111.5</v>
          </cell>
          <cell r="U264">
            <v>0</v>
          </cell>
        </row>
        <row r="265">
          <cell r="A265" t="str">
            <v>1301404600200</v>
          </cell>
          <cell r="B265" t="str">
            <v>WILLOW GROVE SCHOOL DISTRICT 46</v>
          </cell>
          <cell r="C265" t="str">
            <v>CLINTON</v>
          </cell>
          <cell r="D265" t="str">
            <v>Elementary</v>
          </cell>
          <cell r="E265" t="str">
            <v>CY</v>
          </cell>
          <cell r="F265">
            <v>158</v>
          </cell>
          <cell r="H265">
            <v>74.5</v>
          </cell>
          <cell r="I265">
            <v>83</v>
          </cell>
          <cell r="K265">
            <v>83</v>
          </cell>
          <cell r="L265">
            <v>0</v>
          </cell>
          <cell r="N265">
            <v>158</v>
          </cell>
          <cell r="O265">
            <v>0</v>
          </cell>
          <cell r="P265">
            <v>0</v>
          </cell>
          <cell r="R265">
            <v>101.5</v>
          </cell>
          <cell r="S265">
            <v>101</v>
          </cell>
          <cell r="T265">
            <v>56.5</v>
          </cell>
          <cell r="U265">
            <v>0</v>
          </cell>
        </row>
        <row r="266">
          <cell r="A266" t="str">
            <v>1301405700200</v>
          </cell>
          <cell r="B266" t="str">
            <v>BARTELSO SCHOOL DISTRICT 57</v>
          </cell>
          <cell r="C266" t="str">
            <v>CLINTON</v>
          </cell>
          <cell r="D266" t="str">
            <v>Elementary</v>
          </cell>
          <cell r="E266" t="str">
            <v>CY</v>
          </cell>
          <cell r="F266">
            <v>177.5</v>
          </cell>
          <cell r="H266">
            <v>86</v>
          </cell>
          <cell r="I266">
            <v>91.5</v>
          </cell>
          <cell r="K266">
            <v>91.5</v>
          </cell>
          <cell r="L266">
            <v>0</v>
          </cell>
          <cell r="N266">
            <v>177.5</v>
          </cell>
          <cell r="O266">
            <v>0</v>
          </cell>
          <cell r="P266">
            <v>0</v>
          </cell>
          <cell r="R266">
            <v>130</v>
          </cell>
          <cell r="S266">
            <v>130</v>
          </cell>
          <cell r="T266">
            <v>47.5</v>
          </cell>
          <cell r="U266">
            <v>0</v>
          </cell>
        </row>
        <row r="267">
          <cell r="A267" t="str">
            <v>1301406000200</v>
          </cell>
          <cell r="B267" t="str">
            <v>GERMANTOWN SCHOOL DISTRICT 60</v>
          </cell>
          <cell r="C267" t="str">
            <v>CLINTON</v>
          </cell>
          <cell r="D267" t="str">
            <v>Elementary</v>
          </cell>
          <cell r="E267" t="str">
            <v>Avg</v>
          </cell>
          <cell r="F267">
            <v>224.31</v>
          </cell>
          <cell r="H267">
            <v>88.82</v>
          </cell>
          <cell r="I267">
            <v>133.16</v>
          </cell>
          <cell r="K267">
            <v>133.16</v>
          </cell>
          <cell r="L267">
            <v>0</v>
          </cell>
          <cell r="N267">
            <v>224.31</v>
          </cell>
          <cell r="O267">
            <v>0</v>
          </cell>
          <cell r="P267">
            <v>0</v>
          </cell>
          <cell r="R267">
            <v>135.48000000000002</v>
          </cell>
          <cell r="S267">
            <v>133.14999999999998</v>
          </cell>
          <cell r="T267">
            <v>88.83</v>
          </cell>
          <cell r="U267">
            <v>0</v>
          </cell>
        </row>
        <row r="268">
          <cell r="A268" t="str">
            <v>1301406200200</v>
          </cell>
          <cell r="B268" t="str">
            <v>DAMIANSVILLE SCHOOL DISTRICT 62</v>
          </cell>
          <cell r="C268" t="str">
            <v>CLINTON</v>
          </cell>
          <cell r="D268" t="str">
            <v>Elementary</v>
          </cell>
          <cell r="E268" t="str">
            <v>CY</v>
          </cell>
          <cell r="F268">
            <v>92.75</v>
          </cell>
          <cell r="H268">
            <v>46</v>
          </cell>
          <cell r="I268">
            <v>45.5</v>
          </cell>
          <cell r="K268">
            <v>45.5</v>
          </cell>
          <cell r="L268">
            <v>0</v>
          </cell>
          <cell r="N268">
            <v>92.75</v>
          </cell>
          <cell r="O268">
            <v>0</v>
          </cell>
          <cell r="P268">
            <v>0</v>
          </cell>
          <cell r="R268">
            <v>61.75</v>
          </cell>
          <cell r="S268">
            <v>60.5</v>
          </cell>
          <cell r="T268">
            <v>31</v>
          </cell>
          <cell r="U268">
            <v>0</v>
          </cell>
        </row>
        <row r="269">
          <cell r="A269" t="str">
            <v>1301406300200</v>
          </cell>
          <cell r="B269" t="str">
            <v>ALBERS SCHOOL DISTRICT 63</v>
          </cell>
          <cell r="C269" t="str">
            <v>CLINTON</v>
          </cell>
          <cell r="D269" t="str">
            <v>Elementary</v>
          </cell>
          <cell r="E269" t="str">
            <v>Avg</v>
          </cell>
          <cell r="F269">
            <v>180.05</v>
          </cell>
          <cell r="H269">
            <v>71.809999999999988</v>
          </cell>
          <cell r="I269">
            <v>104.66</v>
          </cell>
          <cell r="K269">
            <v>104.66</v>
          </cell>
          <cell r="L269">
            <v>0</v>
          </cell>
          <cell r="N269">
            <v>180.05</v>
          </cell>
          <cell r="O269">
            <v>0</v>
          </cell>
          <cell r="P269">
            <v>0</v>
          </cell>
          <cell r="R269">
            <v>116.22</v>
          </cell>
          <cell r="S269">
            <v>112.63999999999999</v>
          </cell>
          <cell r="T269">
            <v>63.83</v>
          </cell>
          <cell r="U269">
            <v>0</v>
          </cell>
        </row>
        <row r="270">
          <cell r="A270" t="str">
            <v>1301407101600</v>
          </cell>
          <cell r="B270" t="str">
            <v>CENTRAL COMMUNITY H S DIST 71</v>
          </cell>
          <cell r="C270" t="str">
            <v>CLINTON</v>
          </cell>
          <cell r="D270" t="str">
            <v>High School</v>
          </cell>
          <cell r="E270" t="str">
            <v>CY</v>
          </cell>
          <cell r="F270">
            <v>624</v>
          </cell>
          <cell r="H270">
            <v>0</v>
          </cell>
          <cell r="I270">
            <v>624</v>
          </cell>
          <cell r="K270">
            <v>0</v>
          </cell>
          <cell r="L270">
            <v>624</v>
          </cell>
          <cell r="N270">
            <v>0</v>
          </cell>
          <cell r="O270">
            <v>624</v>
          </cell>
          <cell r="P270">
            <v>0</v>
          </cell>
          <cell r="R270">
            <v>0</v>
          </cell>
          <cell r="S270">
            <v>0</v>
          </cell>
          <cell r="T270">
            <v>0</v>
          </cell>
          <cell r="U270">
            <v>624</v>
          </cell>
        </row>
        <row r="271">
          <cell r="A271" t="str">
            <v>1301414150200</v>
          </cell>
          <cell r="B271" t="str">
            <v>ST ROSE SCHOOL DISTRICT 14-15</v>
          </cell>
          <cell r="C271" t="str">
            <v>CLINTON</v>
          </cell>
          <cell r="D271" t="str">
            <v>Elementary</v>
          </cell>
          <cell r="E271" t="str">
            <v>CY</v>
          </cell>
          <cell r="F271">
            <v>171.25</v>
          </cell>
          <cell r="H271">
            <v>79.5</v>
          </cell>
          <cell r="I271">
            <v>90</v>
          </cell>
          <cell r="K271">
            <v>90</v>
          </cell>
          <cell r="L271">
            <v>0</v>
          </cell>
          <cell r="N271">
            <v>171.25</v>
          </cell>
          <cell r="O271">
            <v>0</v>
          </cell>
          <cell r="P271">
            <v>0</v>
          </cell>
          <cell r="R271">
            <v>120.25</v>
          </cell>
          <cell r="S271">
            <v>118.5</v>
          </cell>
          <cell r="T271">
            <v>51</v>
          </cell>
          <cell r="U271">
            <v>0</v>
          </cell>
        </row>
        <row r="272">
          <cell r="A272" t="str">
            <v>1301418600200</v>
          </cell>
          <cell r="B272" t="str">
            <v>NORTH WAMAC SCHOOL DISTRICT 186</v>
          </cell>
          <cell r="C272" t="str">
            <v>CLINTON</v>
          </cell>
          <cell r="D272" t="str">
            <v>Elementary</v>
          </cell>
          <cell r="E272" t="str">
            <v>CY</v>
          </cell>
          <cell r="F272">
            <v>127.75</v>
          </cell>
          <cell r="H272">
            <v>50.5</v>
          </cell>
          <cell r="I272">
            <v>76.5</v>
          </cell>
          <cell r="K272">
            <v>76.5</v>
          </cell>
          <cell r="L272">
            <v>0</v>
          </cell>
          <cell r="N272">
            <v>127.75</v>
          </cell>
          <cell r="O272">
            <v>0</v>
          </cell>
          <cell r="P272">
            <v>0</v>
          </cell>
          <cell r="R272">
            <v>86.25</v>
          </cell>
          <cell r="S272">
            <v>85.5</v>
          </cell>
          <cell r="T272">
            <v>41.5</v>
          </cell>
          <cell r="U272">
            <v>0</v>
          </cell>
        </row>
        <row r="273">
          <cell r="A273" t="str">
            <v>1304100102600</v>
          </cell>
          <cell r="B273" t="str">
            <v>WALTONVILLE C U SCHOOL DIST 1</v>
          </cell>
          <cell r="C273" t="str">
            <v>JEFFERSON</v>
          </cell>
          <cell r="D273" t="str">
            <v>Unit</v>
          </cell>
          <cell r="E273" t="str">
            <v>Avg</v>
          </cell>
          <cell r="F273">
            <v>345.71</v>
          </cell>
          <cell r="H273">
            <v>102.14999999999999</v>
          </cell>
          <cell r="I273">
            <v>241.31</v>
          </cell>
          <cell r="K273">
            <v>132.99</v>
          </cell>
          <cell r="L273">
            <v>108.32</v>
          </cell>
          <cell r="N273">
            <v>0</v>
          </cell>
          <cell r="O273">
            <v>0</v>
          </cell>
          <cell r="P273">
            <v>345.71</v>
          </cell>
          <cell r="R273">
            <v>166.23</v>
          </cell>
          <cell r="S273">
            <v>163.98</v>
          </cell>
          <cell r="T273">
            <v>71.16</v>
          </cell>
          <cell r="U273">
            <v>108.32</v>
          </cell>
        </row>
        <row r="274">
          <cell r="A274" t="str">
            <v>1304100200400</v>
          </cell>
          <cell r="B274" t="str">
            <v>ROME COMM CONS SCHOOL DIST 2</v>
          </cell>
          <cell r="C274" t="str">
            <v>JEFFERSON</v>
          </cell>
          <cell r="D274" t="str">
            <v>Elementary</v>
          </cell>
          <cell r="E274" t="str">
            <v>CY</v>
          </cell>
          <cell r="F274">
            <v>373.75</v>
          </cell>
          <cell r="H274">
            <v>144</v>
          </cell>
          <cell r="I274">
            <v>224</v>
          </cell>
          <cell r="K274">
            <v>224</v>
          </cell>
          <cell r="L274">
            <v>0</v>
          </cell>
          <cell r="N274">
            <v>373.75</v>
          </cell>
          <cell r="O274">
            <v>0</v>
          </cell>
          <cell r="P274">
            <v>0</v>
          </cell>
          <cell r="R274">
            <v>248.75</v>
          </cell>
          <cell r="S274">
            <v>243</v>
          </cell>
          <cell r="T274">
            <v>125</v>
          </cell>
          <cell r="U274">
            <v>0</v>
          </cell>
        </row>
        <row r="275">
          <cell r="A275" t="str">
            <v>1304100300400</v>
          </cell>
          <cell r="B275" t="str">
            <v>FIELD COMM CONS SCHOOL DIST 3</v>
          </cell>
          <cell r="C275" t="str">
            <v>JEFFERSON</v>
          </cell>
          <cell r="D275" t="str">
            <v>Elementary</v>
          </cell>
          <cell r="E275" t="str">
            <v>CY</v>
          </cell>
          <cell r="F275">
            <v>241.25</v>
          </cell>
          <cell r="H275">
            <v>93</v>
          </cell>
          <cell r="I275">
            <v>147</v>
          </cell>
          <cell r="K275">
            <v>147</v>
          </cell>
          <cell r="L275">
            <v>0</v>
          </cell>
          <cell r="N275">
            <v>241.25</v>
          </cell>
          <cell r="O275">
            <v>0</v>
          </cell>
          <cell r="P275">
            <v>0</v>
          </cell>
          <cell r="R275">
            <v>152.75</v>
          </cell>
          <cell r="S275">
            <v>151.5</v>
          </cell>
          <cell r="T275">
            <v>88.5</v>
          </cell>
          <cell r="U275">
            <v>0</v>
          </cell>
        </row>
        <row r="276">
          <cell r="A276" t="str">
            <v>1304100500400</v>
          </cell>
          <cell r="B276" t="str">
            <v>OPDYKE-BELLE-RIVE CC SCH DIST 5</v>
          </cell>
          <cell r="C276" t="str">
            <v>JEFFERSON</v>
          </cell>
          <cell r="D276" t="str">
            <v>Elementary</v>
          </cell>
          <cell r="E276" t="str">
            <v>CY</v>
          </cell>
          <cell r="F276">
            <v>147.75</v>
          </cell>
          <cell r="H276">
            <v>61</v>
          </cell>
          <cell r="I276">
            <v>86.5</v>
          </cell>
          <cell r="K276">
            <v>86.5</v>
          </cell>
          <cell r="L276">
            <v>0</v>
          </cell>
          <cell r="N276">
            <v>147.75</v>
          </cell>
          <cell r="O276">
            <v>0</v>
          </cell>
          <cell r="P276">
            <v>0</v>
          </cell>
          <cell r="R276">
            <v>90.25</v>
          </cell>
          <cell r="S276">
            <v>90</v>
          </cell>
          <cell r="T276">
            <v>57.5</v>
          </cell>
          <cell r="U276">
            <v>0</v>
          </cell>
        </row>
        <row r="277">
          <cell r="A277" t="str">
            <v>1304100600400</v>
          </cell>
          <cell r="B277" t="str">
            <v>GRAND PRAIRIE C C SCH DIST 6</v>
          </cell>
          <cell r="C277" t="str">
            <v>JEFFERSON</v>
          </cell>
          <cell r="D277" t="str">
            <v>Elementary</v>
          </cell>
          <cell r="E277" t="str">
            <v>CY</v>
          </cell>
          <cell r="F277">
            <v>77.5</v>
          </cell>
          <cell r="H277">
            <v>32</v>
          </cell>
          <cell r="I277">
            <v>45.5</v>
          </cell>
          <cell r="K277">
            <v>45.5</v>
          </cell>
          <cell r="L277">
            <v>0</v>
          </cell>
          <cell r="N277">
            <v>77.5</v>
          </cell>
          <cell r="O277">
            <v>0</v>
          </cell>
          <cell r="P277">
            <v>0</v>
          </cell>
          <cell r="R277">
            <v>51.5</v>
          </cell>
          <cell r="S277">
            <v>51.5</v>
          </cell>
          <cell r="T277">
            <v>26</v>
          </cell>
          <cell r="U277">
            <v>0</v>
          </cell>
        </row>
        <row r="278">
          <cell r="A278" t="str">
            <v>1304101200400</v>
          </cell>
          <cell r="B278" t="str">
            <v>MCCLELLAN C C SCHOOL DIST 12</v>
          </cell>
          <cell r="C278" t="str">
            <v>JEFFERSON</v>
          </cell>
          <cell r="D278" t="str">
            <v>Elementary</v>
          </cell>
          <cell r="E278" t="str">
            <v>Avg</v>
          </cell>
          <cell r="F278">
            <v>58.45</v>
          </cell>
          <cell r="H278">
            <v>28.14</v>
          </cell>
          <cell r="I278">
            <v>29.479999999999997</v>
          </cell>
          <cell r="K278">
            <v>29.479999999999997</v>
          </cell>
          <cell r="L278">
            <v>0</v>
          </cell>
          <cell r="N278">
            <v>58.449999999999989</v>
          </cell>
          <cell r="O278">
            <v>0</v>
          </cell>
          <cell r="P278">
            <v>0</v>
          </cell>
          <cell r="R278">
            <v>38.629999999999995</v>
          </cell>
          <cell r="S278">
            <v>37.799999999999997</v>
          </cell>
          <cell r="T278">
            <v>19.82</v>
          </cell>
          <cell r="U278">
            <v>0</v>
          </cell>
        </row>
        <row r="279">
          <cell r="A279" t="str">
            <v>1304107900200</v>
          </cell>
          <cell r="B279" t="str">
            <v>SUMMERSVILLE SCHOOL DIST 79</v>
          </cell>
          <cell r="C279" t="str">
            <v>JEFFERSON</v>
          </cell>
          <cell r="D279" t="str">
            <v>Elementary</v>
          </cell>
          <cell r="E279" t="str">
            <v>CY</v>
          </cell>
          <cell r="F279">
            <v>258.25</v>
          </cell>
          <cell r="H279">
            <v>125</v>
          </cell>
          <cell r="I279">
            <v>130</v>
          </cell>
          <cell r="K279">
            <v>130</v>
          </cell>
          <cell r="L279">
            <v>0</v>
          </cell>
          <cell r="N279">
            <v>258.25</v>
          </cell>
          <cell r="O279">
            <v>0</v>
          </cell>
          <cell r="P279">
            <v>0</v>
          </cell>
          <cell r="R279">
            <v>178.25</v>
          </cell>
          <cell r="S279">
            <v>175</v>
          </cell>
          <cell r="T279">
            <v>80</v>
          </cell>
          <cell r="U279">
            <v>0</v>
          </cell>
        </row>
        <row r="280">
          <cell r="A280" t="str">
            <v>1304108000200</v>
          </cell>
          <cell r="B280" t="str">
            <v>MOUNT VERNON SCHOOL DIST 80</v>
          </cell>
          <cell r="C280" t="str">
            <v>JEFFERSON</v>
          </cell>
          <cell r="D280" t="str">
            <v>Elementary</v>
          </cell>
          <cell r="E280" t="str">
            <v>Avg</v>
          </cell>
          <cell r="F280">
            <v>1399.14</v>
          </cell>
          <cell r="H280">
            <v>636.49</v>
          </cell>
          <cell r="I280">
            <v>743.49000000000012</v>
          </cell>
          <cell r="K280">
            <v>743.49000000000012</v>
          </cell>
          <cell r="L280">
            <v>0</v>
          </cell>
          <cell r="N280">
            <v>1399.1399999999999</v>
          </cell>
          <cell r="O280">
            <v>0</v>
          </cell>
          <cell r="P280">
            <v>0</v>
          </cell>
          <cell r="R280">
            <v>963.81000000000006</v>
          </cell>
          <cell r="S280">
            <v>944.65000000000009</v>
          </cell>
          <cell r="T280">
            <v>435.33000000000004</v>
          </cell>
          <cell r="U280">
            <v>0</v>
          </cell>
        </row>
        <row r="281">
          <cell r="A281" t="str">
            <v>1304108200200</v>
          </cell>
          <cell r="B281" t="str">
            <v>BETHEL SCHOOL DISTRICT 82</v>
          </cell>
          <cell r="C281" t="str">
            <v>JEFFERSON</v>
          </cell>
          <cell r="D281" t="str">
            <v>Elementary</v>
          </cell>
          <cell r="E281" t="str">
            <v>CY</v>
          </cell>
          <cell r="F281">
            <v>173</v>
          </cell>
          <cell r="H281">
            <v>74</v>
          </cell>
          <cell r="I281">
            <v>96.5</v>
          </cell>
          <cell r="K281">
            <v>96.5</v>
          </cell>
          <cell r="L281">
            <v>0</v>
          </cell>
          <cell r="N281">
            <v>173</v>
          </cell>
          <cell r="O281">
            <v>0</v>
          </cell>
          <cell r="P281">
            <v>0</v>
          </cell>
          <cell r="R281">
            <v>127</v>
          </cell>
          <cell r="S281">
            <v>124.5</v>
          </cell>
          <cell r="T281">
            <v>46</v>
          </cell>
          <cell r="U281">
            <v>0</v>
          </cell>
        </row>
        <row r="282">
          <cell r="A282" t="str">
            <v>1304109900400</v>
          </cell>
          <cell r="B282" t="str">
            <v>FARRINGTON C C SCHOOL DIST 99</v>
          </cell>
          <cell r="C282" t="str">
            <v>JEFFERSON</v>
          </cell>
          <cell r="D282" t="str">
            <v>Elementary</v>
          </cell>
          <cell r="E282" t="str">
            <v>Avg</v>
          </cell>
          <cell r="F282">
            <v>60.38</v>
          </cell>
          <cell r="H282">
            <v>22.65</v>
          </cell>
          <cell r="I282">
            <v>37.480000000000004</v>
          </cell>
          <cell r="K282">
            <v>37.480000000000004</v>
          </cell>
          <cell r="L282">
            <v>0</v>
          </cell>
          <cell r="N282">
            <v>60.379999999999995</v>
          </cell>
          <cell r="O282">
            <v>0</v>
          </cell>
          <cell r="P282">
            <v>0</v>
          </cell>
          <cell r="R282">
            <v>36.56</v>
          </cell>
          <cell r="S282">
            <v>36.31</v>
          </cell>
          <cell r="T282">
            <v>23.82</v>
          </cell>
          <cell r="U282">
            <v>0</v>
          </cell>
        </row>
        <row r="283">
          <cell r="A283" t="str">
            <v>1304117800400</v>
          </cell>
          <cell r="B283" t="str">
            <v>SPRING GARDEN CONS SCHL DIST 178</v>
          </cell>
          <cell r="C283" t="str">
            <v>JEFFERSON</v>
          </cell>
          <cell r="D283" t="str">
            <v>Elementary</v>
          </cell>
          <cell r="E283" t="str">
            <v>CY</v>
          </cell>
          <cell r="F283">
            <v>232</v>
          </cell>
          <cell r="H283">
            <v>99.5</v>
          </cell>
          <cell r="I283">
            <v>130</v>
          </cell>
          <cell r="K283">
            <v>130</v>
          </cell>
          <cell r="L283">
            <v>0</v>
          </cell>
          <cell r="N283">
            <v>232</v>
          </cell>
          <cell r="O283">
            <v>0</v>
          </cell>
          <cell r="P283">
            <v>0</v>
          </cell>
          <cell r="R283">
            <v>151</v>
          </cell>
          <cell r="S283">
            <v>148.5</v>
          </cell>
          <cell r="T283">
            <v>81</v>
          </cell>
          <cell r="U283">
            <v>0</v>
          </cell>
        </row>
        <row r="284">
          <cell r="A284" t="str">
            <v>1304120101700</v>
          </cell>
          <cell r="B284" t="str">
            <v>MT VERNON TWP H S DIST 201</v>
          </cell>
          <cell r="C284" t="str">
            <v>JEFFERSON</v>
          </cell>
          <cell r="D284" t="str">
            <v>High School</v>
          </cell>
          <cell r="E284" t="str">
            <v>Avg</v>
          </cell>
          <cell r="F284">
            <v>1149.32</v>
          </cell>
          <cell r="H284">
            <v>0</v>
          </cell>
          <cell r="I284">
            <v>1149.32</v>
          </cell>
          <cell r="K284">
            <v>0</v>
          </cell>
          <cell r="L284">
            <v>1149.32</v>
          </cell>
          <cell r="N284">
            <v>0</v>
          </cell>
          <cell r="O284">
            <v>1149.32</v>
          </cell>
          <cell r="P284">
            <v>0</v>
          </cell>
          <cell r="R284">
            <v>0</v>
          </cell>
          <cell r="S284">
            <v>0</v>
          </cell>
          <cell r="T284">
            <v>0</v>
          </cell>
          <cell r="U284">
            <v>1149.32</v>
          </cell>
        </row>
        <row r="285">
          <cell r="A285" t="str">
            <v>1304120902700</v>
          </cell>
          <cell r="B285" t="str">
            <v>WOODLAWN UNIT DIST 209</v>
          </cell>
          <cell r="C285" t="str">
            <v>JEFFERSON</v>
          </cell>
          <cell r="D285" t="str">
            <v>Unit</v>
          </cell>
          <cell r="E285" t="str">
            <v>CY</v>
          </cell>
          <cell r="F285">
            <v>501.5</v>
          </cell>
          <cell r="H285">
            <v>146.5</v>
          </cell>
          <cell r="I285">
            <v>352.5</v>
          </cell>
          <cell r="K285">
            <v>163</v>
          </cell>
          <cell r="L285">
            <v>189.5</v>
          </cell>
          <cell r="N285">
            <v>0</v>
          </cell>
          <cell r="O285">
            <v>0</v>
          </cell>
          <cell r="P285">
            <v>501.5</v>
          </cell>
          <cell r="R285">
            <v>206</v>
          </cell>
          <cell r="S285">
            <v>203.5</v>
          </cell>
          <cell r="T285">
            <v>106</v>
          </cell>
          <cell r="U285">
            <v>189.5</v>
          </cell>
        </row>
        <row r="286">
          <cell r="A286" t="str">
            <v>1304131802700</v>
          </cell>
          <cell r="B286" t="str">
            <v>BLUFORD UNIT DIST 318</v>
          </cell>
          <cell r="C286" t="str">
            <v>JEFFERSON</v>
          </cell>
          <cell r="D286" t="str">
            <v>Unit</v>
          </cell>
          <cell r="E286" t="str">
            <v>CY</v>
          </cell>
          <cell r="F286">
            <v>361.25</v>
          </cell>
          <cell r="H286">
            <v>96.5</v>
          </cell>
          <cell r="I286">
            <v>262</v>
          </cell>
          <cell r="K286">
            <v>127</v>
          </cell>
          <cell r="L286">
            <v>135</v>
          </cell>
          <cell r="N286">
            <v>0</v>
          </cell>
          <cell r="O286">
            <v>0</v>
          </cell>
          <cell r="P286">
            <v>361.25</v>
          </cell>
          <cell r="R286">
            <v>149.25</v>
          </cell>
          <cell r="S286">
            <v>146.5</v>
          </cell>
          <cell r="T286">
            <v>77</v>
          </cell>
          <cell r="U286">
            <v>135</v>
          </cell>
        </row>
        <row r="287">
          <cell r="A287" t="str">
            <v>1305800100300</v>
          </cell>
          <cell r="B287" t="str">
            <v>RACCOON CONS SCHOOL DIST 1</v>
          </cell>
          <cell r="C287" t="str">
            <v>MARION</v>
          </cell>
          <cell r="D287" t="str">
            <v>Elementary</v>
          </cell>
          <cell r="E287" t="str">
            <v>Avg</v>
          </cell>
          <cell r="F287">
            <v>210.81</v>
          </cell>
          <cell r="H287">
            <v>81.819999999999993</v>
          </cell>
          <cell r="I287">
            <v>125.49</v>
          </cell>
          <cell r="K287">
            <v>125.49</v>
          </cell>
          <cell r="L287">
            <v>0</v>
          </cell>
          <cell r="N287">
            <v>210.80999999999997</v>
          </cell>
          <cell r="O287">
            <v>0</v>
          </cell>
          <cell r="P287">
            <v>0</v>
          </cell>
          <cell r="R287">
            <v>138.64999999999998</v>
          </cell>
          <cell r="S287">
            <v>135.14999999999998</v>
          </cell>
          <cell r="T287">
            <v>72.16</v>
          </cell>
          <cell r="U287">
            <v>0</v>
          </cell>
        </row>
        <row r="288">
          <cell r="A288" t="str">
            <v>1305800200300</v>
          </cell>
          <cell r="B288" t="str">
            <v>KELL CONSOLIDATED SCHOOL DIST 2</v>
          </cell>
          <cell r="C288" t="str">
            <v>MARION</v>
          </cell>
          <cell r="D288" t="str">
            <v>Elementary</v>
          </cell>
          <cell r="E288" t="str">
            <v>CY</v>
          </cell>
          <cell r="F288">
            <v>99</v>
          </cell>
          <cell r="H288">
            <v>45.5</v>
          </cell>
          <cell r="I288">
            <v>53.5</v>
          </cell>
          <cell r="K288">
            <v>53.5</v>
          </cell>
          <cell r="L288">
            <v>0</v>
          </cell>
          <cell r="N288">
            <v>99</v>
          </cell>
          <cell r="O288">
            <v>0</v>
          </cell>
          <cell r="P288">
            <v>0</v>
          </cell>
          <cell r="R288">
            <v>73</v>
          </cell>
          <cell r="S288">
            <v>73</v>
          </cell>
          <cell r="T288">
            <v>26</v>
          </cell>
          <cell r="U288">
            <v>0</v>
          </cell>
        </row>
        <row r="289">
          <cell r="A289" t="str">
            <v>1305800700400</v>
          </cell>
          <cell r="B289" t="str">
            <v>IUKA COMM CONS SCHOOL DIST 7</v>
          </cell>
          <cell r="C289" t="str">
            <v>MARION</v>
          </cell>
          <cell r="D289" t="str">
            <v>Elementary</v>
          </cell>
          <cell r="E289" t="str">
            <v>CY</v>
          </cell>
          <cell r="F289">
            <v>208.25</v>
          </cell>
          <cell r="H289">
            <v>102</v>
          </cell>
          <cell r="I289">
            <v>104</v>
          </cell>
          <cell r="K289">
            <v>104</v>
          </cell>
          <cell r="L289">
            <v>0</v>
          </cell>
          <cell r="N289">
            <v>208.25</v>
          </cell>
          <cell r="O289">
            <v>0</v>
          </cell>
          <cell r="P289">
            <v>0</v>
          </cell>
          <cell r="R289">
            <v>148.75</v>
          </cell>
          <cell r="S289">
            <v>146.5</v>
          </cell>
          <cell r="T289">
            <v>59.5</v>
          </cell>
          <cell r="U289">
            <v>0</v>
          </cell>
        </row>
        <row r="290">
          <cell r="A290" t="str">
            <v>1305801000400</v>
          </cell>
          <cell r="B290" t="str">
            <v>SELMAVILLE C C SCH DIST 10</v>
          </cell>
          <cell r="C290" t="str">
            <v>MARION</v>
          </cell>
          <cell r="D290" t="str">
            <v>Elementary</v>
          </cell>
          <cell r="E290" t="str">
            <v>Avg</v>
          </cell>
          <cell r="F290">
            <v>274.39999999999998</v>
          </cell>
          <cell r="H290">
            <v>116.33</v>
          </cell>
          <cell r="I290">
            <v>154.99</v>
          </cell>
          <cell r="K290">
            <v>154.99</v>
          </cell>
          <cell r="L290">
            <v>0</v>
          </cell>
          <cell r="N290">
            <v>274.39999999999998</v>
          </cell>
          <cell r="O290">
            <v>0</v>
          </cell>
          <cell r="P290">
            <v>0</v>
          </cell>
          <cell r="R290">
            <v>182.07</v>
          </cell>
          <cell r="S290">
            <v>178.99</v>
          </cell>
          <cell r="T290">
            <v>92.33</v>
          </cell>
          <cell r="U290">
            <v>0</v>
          </cell>
        </row>
        <row r="291">
          <cell r="A291" t="str">
            <v>1305810002600</v>
          </cell>
          <cell r="B291" t="str">
            <v>PATOKA COMM UNIT SCH DIST 100</v>
          </cell>
          <cell r="C291" t="str">
            <v>MARION</v>
          </cell>
          <cell r="D291" t="str">
            <v>Unit</v>
          </cell>
          <cell r="E291" t="str">
            <v>Avg</v>
          </cell>
          <cell r="F291">
            <v>232.1</v>
          </cell>
          <cell r="H291">
            <v>69.48</v>
          </cell>
          <cell r="I291">
            <v>160.28999999999996</v>
          </cell>
          <cell r="K291">
            <v>92.47999999999999</v>
          </cell>
          <cell r="L291">
            <v>67.809999999999988</v>
          </cell>
          <cell r="N291">
            <v>0</v>
          </cell>
          <cell r="O291">
            <v>0</v>
          </cell>
          <cell r="P291">
            <v>232.09999999999997</v>
          </cell>
          <cell r="R291">
            <v>103.8</v>
          </cell>
          <cell r="S291">
            <v>101.47</v>
          </cell>
          <cell r="T291">
            <v>60.489999999999995</v>
          </cell>
          <cell r="U291">
            <v>67.809999999999988</v>
          </cell>
        </row>
        <row r="292">
          <cell r="A292" t="str">
            <v>1305811100200</v>
          </cell>
          <cell r="B292" t="str">
            <v>SALEM SCHOOL DIST 111</v>
          </cell>
          <cell r="C292" t="str">
            <v>MARION</v>
          </cell>
          <cell r="D292" t="str">
            <v>Elementary</v>
          </cell>
          <cell r="E292" t="str">
            <v>CY</v>
          </cell>
          <cell r="F292">
            <v>967.75</v>
          </cell>
          <cell r="H292">
            <v>404</v>
          </cell>
          <cell r="I292">
            <v>544.5</v>
          </cell>
          <cell r="K292">
            <v>544.5</v>
          </cell>
          <cell r="L292">
            <v>0</v>
          </cell>
          <cell r="N292">
            <v>967.75</v>
          </cell>
          <cell r="O292">
            <v>0</v>
          </cell>
          <cell r="P292">
            <v>0</v>
          </cell>
          <cell r="R292">
            <v>628.25</v>
          </cell>
          <cell r="S292">
            <v>609</v>
          </cell>
          <cell r="T292">
            <v>339.5</v>
          </cell>
          <cell r="U292">
            <v>0</v>
          </cell>
        </row>
        <row r="293">
          <cell r="A293" t="str">
            <v>1305813300200</v>
          </cell>
          <cell r="B293" t="str">
            <v>CENTRAL CITY SCHOOL DIST 133</v>
          </cell>
          <cell r="C293" t="str">
            <v>MARION</v>
          </cell>
          <cell r="D293" t="str">
            <v>Elementary</v>
          </cell>
          <cell r="E293" t="str">
            <v>CY</v>
          </cell>
          <cell r="F293">
            <v>347.75</v>
          </cell>
          <cell r="H293">
            <v>145</v>
          </cell>
          <cell r="I293">
            <v>195</v>
          </cell>
          <cell r="K293">
            <v>195</v>
          </cell>
          <cell r="L293">
            <v>0</v>
          </cell>
          <cell r="N293">
            <v>347.75</v>
          </cell>
          <cell r="O293">
            <v>0</v>
          </cell>
          <cell r="P293">
            <v>0</v>
          </cell>
          <cell r="R293">
            <v>239.25</v>
          </cell>
          <cell r="S293">
            <v>231.5</v>
          </cell>
          <cell r="T293">
            <v>108.5</v>
          </cell>
          <cell r="U293">
            <v>0</v>
          </cell>
        </row>
        <row r="294">
          <cell r="A294" t="str">
            <v>1305813500200</v>
          </cell>
          <cell r="B294" t="str">
            <v>CENTRALIA SCHOOL DIST 135</v>
          </cell>
          <cell r="C294" t="str">
            <v>MARION</v>
          </cell>
          <cell r="D294" t="str">
            <v>Elementary</v>
          </cell>
          <cell r="E294" t="str">
            <v>Avg</v>
          </cell>
          <cell r="F294">
            <v>1214.54</v>
          </cell>
          <cell r="H294">
            <v>525.15</v>
          </cell>
          <cell r="I294">
            <v>675.64</v>
          </cell>
          <cell r="K294">
            <v>675.64</v>
          </cell>
          <cell r="L294">
            <v>0</v>
          </cell>
          <cell r="N294">
            <v>1214.54</v>
          </cell>
          <cell r="O294">
            <v>0</v>
          </cell>
          <cell r="P294">
            <v>0</v>
          </cell>
          <cell r="R294">
            <v>795.39</v>
          </cell>
          <cell r="S294">
            <v>781.64</v>
          </cell>
          <cell r="T294">
            <v>419.15</v>
          </cell>
          <cell r="U294">
            <v>0</v>
          </cell>
        </row>
        <row r="295">
          <cell r="A295" t="str">
            <v>1305820001700</v>
          </cell>
          <cell r="B295" t="str">
            <v>CENTRALIA H S DIST 200</v>
          </cell>
          <cell r="C295" t="str">
            <v>MARION</v>
          </cell>
          <cell r="D295" t="str">
            <v>High School</v>
          </cell>
          <cell r="E295" t="str">
            <v>Avg</v>
          </cell>
          <cell r="F295">
            <v>829.66</v>
          </cell>
          <cell r="H295">
            <v>0</v>
          </cell>
          <cell r="I295">
            <v>829.66</v>
          </cell>
          <cell r="K295">
            <v>0</v>
          </cell>
          <cell r="L295">
            <v>829.66</v>
          </cell>
          <cell r="N295">
            <v>0</v>
          </cell>
          <cell r="O295">
            <v>829.66</v>
          </cell>
          <cell r="P295">
            <v>0</v>
          </cell>
          <cell r="R295">
            <v>0</v>
          </cell>
          <cell r="S295">
            <v>0</v>
          </cell>
          <cell r="T295">
            <v>0</v>
          </cell>
          <cell r="U295">
            <v>829.66</v>
          </cell>
        </row>
        <row r="296">
          <cell r="A296" t="str">
            <v>1305840102600</v>
          </cell>
          <cell r="B296" t="str">
            <v>SOUTH CENTRAL COMM UNIT DIST 401</v>
          </cell>
          <cell r="C296" t="str">
            <v>MARION</v>
          </cell>
          <cell r="D296" t="str">
            <v>Unit</v>
          </cell>
          <cell r="E296" t="str">
            <v>CY</v>
          </cell>
          <cell r="F296">
            <v>630.5</v>
          </cell>
          <cell r="H296">
            <v>168.5</v>
          </cell>
          <cell r="I296">
            <v>453.5</v>
          </cell>
          <cell r="K296">
            <v>238.5</v>
          </cell>
          <cell r="L296">
            <v>215</v>
          </cell>
          <cell r="N296">
            <v>0</v>
          </cell>
          <cell r="O296">
            <v>0</v>
          </cell>
          <cell r="P296">
            <v>630.5</v>
          </cell>
          <cell r="R296">
            <v>268.5</v>
          </cell>
          <cell r="S296">
            <v>260</v>
          </cell>
          <cell r="T296">
            <v>147</v>
          </cell>
          <cell r="U296">
            <v>215</v>
          </cell>
        </row>
        <row r="297">
          <cell r="A297" t="str">
            <v>1305850102600</v>
          </cell>
          <cell r="B297" t="str">
            <v>SANDOVAL C U SCHOOL DIST 501</v>
          </cell>
          <cell r="C297" t="str">
            <v>MARION</v>
          </cell>
          <cell r="D297" t="str">
            <v>Unit</v>
          </cell>
          <cell r="E297" t="str">
            <v>Avg</v>
          </cell>
          <cell r="F297">
            <v>431.44</v>
          </cell>
          <cell r="H297">
            <v>142.99</v>
          </cell>
          <cell r="I297">
            <v>279.29000000000002</v>
          </cell>
          <cell r="K297">
            <v>178.14</v>
          </cell>
          <cell r="L297">
            <v>101.14999999999999</v>
          </cell>
          <cell r="N297">
            <v>0</v>
          </cell>
          <cell r="O297">
            <v>0</v>
          </cell>
          <cell r="P297">
            <v>431.43999999999994</v>
          </cell>
          <cell r="R297">
            <v>222.63999999999996</v>
          </cell>
          <cell r="S297">
            <v>213.48</v>
          </cell>
          <cell r="T297">
            <v>107.64999999999999</v>
          </cell>
          <cell r="U297">
            <v>101.14999999999999</v>
          </cell>
        </row>
        <row r="298">
          <cell r="A298" t="str">
            <v>1305860001600</v>
          </cell>
          <cell r="B298" t="str">
            <v>SALEM COMM H S DIST 600</v>
          </cell>
          <cell r="C298" t="str">
            <v>MARION</v>
          </cell>
          <cell r="D298" t="str">
            <v>High School</v>
          </cell>
          <cell r="E298" t="str">
            <v>CY</v>
          </cell>
          <cell r="F298">
            <v>662.5</v>
          </cell>
          <cell r="H298">
            <v>0</v>
          </cell>
          <cell r="I298">
            <v>662.5</v>
          </cell>
          <cell r="K298">
            <v>0</v>
          </cell>
          <cell r="L298">
            <v>662.5</v>
          </cell>
          <cell r="N298">
            <v>0</v>
          </cell>
          <cell r="O298">
            <v>662.5</v>
          </cell>
          <cell r="P298">
            <v>0</v>
          </cell>
          <cell r="R298">
            <v>0</v>
          </cell>
          <cell r="S298">
            <v>0</v>
          </cell>
          <cell r="T298">
            <v>0</v>
          </cell>
          <cell r="U298">
            <v>662.5</v>
          </cell>
        </row>
        <row r="299">
          <cell r="A299" t="str">
            <v>1305872202600</v>
          </cell>
          <cell r="B299" t="str">
            <v>ODIN C U SCHOOL DIST 722</v>
          </cell>
          <cell r="C299" t="str">
            <v>MARION</v>
          </cell>
          <cell r="D299" t="str">
            <v>Unit</v>
          </cell>
          <cell r="E299" t="str">
            <v>Avg</v>
          </cell>
          <cell r="F299">
            <v>215.47</v>
          </cell>
          <cell r="H299">
            <v>56.83</v>
          </cell>
          <cell r="I299">
            <v>154.31</v>
          </cell>
          <cell r="K299">
            <v>95.49</v>
          </cell>
          <cell r="L299">
            <v>58.82</v>
          </cell>
          <cell r="N299">
            <v>0</v>
          </cell>
          <cell r="O299">
            <v>0</v>
          </cell>
          <cell r="P299">
            <v>215.47</v>
          </cell>
          <cell r="R299">
            <v>95.49</v>
          </cell>
          <cell r="S299">
            <v>91.16</v>
          </cell>
          <cell r="T299">
            <v>61.16</v>
          </cell>
          <cell r="U299">
            <v>58.82</v>
          </cell>
        </row>
        <row r="300">
          <cell r="A300" t="str">
            <v>1309500100400</v>
          </cell>
          <cell r="B300" t="str">
            <v>OAKDALE C C SCHOOL DISTRICT 1</v>
          </cell>
          <cell r="C300" t="str">
            <v>WASHINGTON</v>
          </cell>
          <cell r="D300" t="str">
            <v>Elementary</v>
          </cell>
          <cell r="E300" t="str">
            <v>Avg</v>
          </cell>
          <cell r="F300">
            <v>66.64</v>
          </cell>
          <cell r="H300">
            <v>26.32</v>
          </cell>
          <cell r="I300">
            <v>39.989999999999995</v>
          </cell>
          <cell r="K300">
            <v>39.989999999999995</v>
          </cell>
          <cell r="L300">
            <v>0</v>
          </cell>
          <cell r="N300">
            <v>66.64</v>
          </cell>
          <cell r="O300">
            <v>0</v>
          </cell>
          <cell r="P300">
            <v>0</v>
          </cell>
          <cell r="R300">
            <v>41.31</v>
          </cell>
          <cell r="S300">
            <v>40.980000000000004</v>
          </cell>
          <cell r="T300">
            <v>25.33</v>
          </cell>
          <cell r="U300">
            <v>0</v>
          </cell>
        </row>
        <row r="301">
          <cell r="A301" t="str">
            <v>1309501002600</v>
          </cell>
          <cell r="B301" t="str">
            <v>WEST WASHINGTON CO C U DIST 10</v>
          </cell>
          <cell r="C301" t="str">
            <v>WASHINGTON</v>
          </cell>
          <cell r="D301" t="str">
            <v>Unit</v>
          </cell>
          <cell r="E301" t="str">
            <v>Avg</v>
          </cell>
          <cell r="F301">
            <v>523.38</v>
          </cell>
          <cell r="H301">
            <v>141.49</v>
          </cell>
          <cell r="I301">
            <v>378.81</v>
          </cell>
          <cell r="K301">
            <v>201.15</v>
          </cell>
          <cell r="L301">
            <v>177.66</v>
          </cell>
          <cell r="N301">
            <v>0</v>
          </cell>
          <cell r="O301">
            <v>0</v>
          </cell>
          <cell r="P301">
            <v>523.37999999999988</v>
          </cell>
          <cell r="R301">
            <v>209.89999999999998</v>
          </cell>
          <cell r="S301">
            <v>206.82</v>
          </cell>
          <cell r="T301">
            <v>135.82</v>
          </cell>
          <cell r="U301">
            <v>177.66</v>
          </cell>
        </row>
        <row r="302">
          <cell r="A302" t="str">
            <v>1309501100400</v>
          </cell>
          <cell r="B302" t="str">
            <v>IRVINGTON C C SCH DISTRICT 11</v>
          </cell>
          <cell r="C302" t="str">
            <v>WASHINGTON</v>
          </cell>
          <cell r="D302" t="str">
            <v>Elementary</v>
          </cell>
          <cell r="E302" t="str">
            <v>Avg</v>
          </cell>
          <cell r="F302">
            <v>61.3</v>
          </cell>
          <cell r="H302">
            <v>30.99</v>
          </cell>
          <cell r="I302">
            <v>29.310000000000002</v>
          </cell>
          <cell r="K302">
            <v>29.310000000000002</v>
          </cell>
          <cell r="L302">
            <v>0</v>
          </cell>
          <cell r="N302">
            <v>61.3</v>
          </cell>
          <cell r="O302">
            <v>0</v>
          </cell>
          <cell r="P302">
            <v>0</v>
          </cell>
          <cell r="R302">
            <v>44.15</v>
          </cell>
          <cell r="S302">
            <v>43.15</v>
          </cell>
          <cell r="T302">
            <v>17.149999999999999</v>
          </cell>
          <cell r="U302">
            <v>0</v>
          </cell>
        </row>
        <row r="303">
          <cell r="A303" t="str">
            <v>1309501500400</v>
          </cell>
          <cell r="B303" t="str">
            <v>ASHLEY C C SCH DISTRICT 15</v>
          </cell>
          <cell r="C303" t="str">
            <v>WASHINGTON</v>
          </cell>
          <cell r="D303" t="str">
            <v>Elementary</v>
          </cell>
          <cell r="E303" t="str">
            <v>Avg</v>
          </cell>
          <cell r="F303">
            <v>123.04</v>
          </cell>
          <cell r="H303">
            <v>57.989999999999995</v>
          </cell>
          <cell r="I303">
            <v>62.97</v>
          </cell>
          <cell r="K303">
            <v>62.97</v>
          </cell>
          <cell r="L303">
            <v>0</v>
          </cell>
          <cell r="N303">
            <v>123.03999999999999</v>
          </cell>
          <cell r="O303">
            <v>0</v>
          </cell>
          <cell r="P303">
            <v>0</v>
          </cell>
          <cell r="R303">
            <v>81.56</v>
          </cell>
          <cell r="S303">
            <v>79.47999999999999</v>
          </cell>
          <cell r="T303">
            <v>41.480000000000004</v>
          </cell>
          <cell r="U303">
            <v>0</v>
          </cell>
        </row>
        <row r="304">
          <cell r="A304" t="str">
            <v>1309504900400</v>
          </cell>
          <cell r="B304" t="str">
            <v>NASHVILLE C C SCH DISTRICT 49</v>
          </cell>
          <cell r="C304" t="str">
            <v>WASHINGTON</v>
          </cell>
          <cell r="D304" t="str">
            <v>Elementary</v>
          </cell>
          <cell r="E304" t="str">
            <v>CY</v>
          </cell>
          <cell r="F304">
            <v>531.5</v>
          </cell>
          <cell r="H304">
            <v>239.5</v>
          </cell>
          <cell r="I304">
            <v>281.5</v>
          </cell>
          <cell r="K304">
            <v>281.5</v>
          </cell>
          <cell r="L304">
            <v>0</v>
          </cell>
          <cell r="N304">
            <v>531.5</v>
          </cell>
          <cell r="O304">
            <v>0</v>
          </cell>
          <cell r="P304">
            <v>0</v>
          </cell>
          <cell r="R304">
            <v>352.5</v>
          </cell>
          <cell r="S304">
            <v>342</v>
          </cell>
          <cell r="T304">
            <v>179</v>
          </cell>
          <cell r="U304">
            <v>0</v>
          </cell>
        </row>
        <row r="305">
          <cell r="A305" t="str">
            <v>1309509901600</v>
          </cell>
          <cell r="B305" t="str">
            <v>NASHVILLE COMM H S DISTRICT 99</v>
          </cell>
          <cell r="C305" t="str">
            <v>WASHINGTON</v>
          </cell>
          <cell r="D305" t="str">
            <v>High School</v>
          </cell>
          <cell r="E305" t="str">
            <v>CY</v>
          </cell>
          <cell r="F305">
            <v>419</v>
          </cell>
          <cell r="H305">
            <v>0</v>
          </cell>
          <cell r="I305">
            <v>419</v>
          </cell>
          <cell r="K305">
            <v>0</v>
          </cell>
          <cell r="L305">
            <v>419</v>
          </cell>
          <cell r="N305">
            <v>0</v>
          </cell>
          <cell r="O305">
            <v>419</v>
          </cell>
          <cell r="P305">
            <v>0</v>
          </cell>
          <cell r="R305">
            <v>0</v>
          </cell>
          <cell r="S305">
            <v>0</v>
          </cell>
          <cell r="T305">
            <v>0</v>
          </cell>
          <cell r="U305">
            <v>419</v>
          </cell>
        </row>
        <row r="306">
          <cell r="A306" t="str">
            <v>1501629902500</v>
          </cell>
          <cell r="B306" t="str">
            <v>CITY OF CHICAGO SCHOOL DIST 299</v>
          </cell>
          <cell r="C306" t="str">
            <v>COOK</v>
          </cell>
          <cell r="D306" t="str">
            <v>Unit</v>
          </cell>
          <cell r="E306" t="str">
            <v>AVG</v>
          </cell>
          <cell r="F306">
            <v>341689.53</v>
          </cell>
          <cell r="H306">
            <v>101138.15000000001</v>
          </cell>
          <cell r="I306">
            <v>239648.30000000005</v>
          </cell>
          <cell r="K306">
            <v>135373.82</v>
          </cell>
          <cell r="L306">
            <v>104274.48000000001</v>
          </cell>
          <cell r="N306">
            <v>0</v>
          </cell>
          <cell r="O306">
            <v>0</v>
          </cell>
          <cell r="P306">
            <v>341689.53</v>
          </cell>
          <cell r="R306">
            <v>155743.89000000001</v>
          </cell>
          <cell r="S306">
            <v>154840.81</v>
          </cell>
          <cell r="T306">
            <v>81671.16</v>
          </cell>
          <cell r="U306">
            <v>104274.48000000001</v>
          </cell>
        </row>
        <row r="307">
          <cell r="A307" t="str">
            <v>1601942402600</v>
          </cell>
          <cell r="B307" t="str">
            <v>GENOA KINGSTON C U S DIST 424</v>
          </cell>
          <cell r="C307" t="str">
            <v>DEKALB</v>
          </cell>
          <cell r="D307" t="str">
            <v>Unit</v>
          </cell>
          <cell r="E307" t="str">
            <v>Avg</v>
          </cell>
          <cell r="F307">
            <v>1600.95</v>
          </cell>
          <cell r="H307">
            <v>442.99</v>
          </cell>
          <cell r="I307">
            <v>1148.3</v>
          </cell>
          <cell r="K307">
            <v>590.30999999999995</v>
          </cell>
          <cell r="L307">
            <v>557.99</v>
          </cell>
          <cell r="N307">
            <v>0</v>
          </cell>
          <cell r="O307">
            <v>0</v>
          </cell>
          <cell r="P307">
            <v>1600.95</v>
          </cell>
          <cell r="R307">
            <v>672.46999999999991</v>
          </cell>
          <cell r="S307">
            <v>662.81</v>
          </cell>
          <cell r="T307">
            <v>370.49</v>
          </cell>
          <cell r="U307">
            <v>557.99</v>
          </cell>
        </row>
        <row r="308">
          <cell r="A308" t="str">
            <v>1601942502600</v>
          </cell>
          <cell r="B308" t="str">
            <v>INDIAN CREEK COMM UNIT DIST 425</v>
          </cell>
          <cell r="C308" t="str">
            <v>DEKALB</v>
          </cell>
          <cell r="D308" t="str">
            <v>Unit</v>
          </cell>
          <cell r="E308" t="str">
            <v>Avg</v>
          </cell>
          <cell r="F308">
            <v>667.71</v>
          </cell>
          <cell r="H308">
            <v>200.64999999999998</v>
          </cell>
          <cell r="I308">
            <v>461.97999999999996</v>
          </cell>
          <cell r="K308">
            <v>260.82</v>
          </cell>
          <cell r="L308">
            <v>201.16</v>
          </cell>
          <cell r="N308">
            <v>0</v>
          </cell>
          <cell r="O308">
            <v>0</v>
          </cell>
          <cell r="P308">
            <v>667.71</v>
          </cell>
          <cell r="R308">
            <v>312.22000000000003</v>
          </cell>
          <cell r="S308">
            <v>307.14</v>
          </cell>
          <cell r="T308">
            <v>154.32999999999998</v>
          </cell>
          <cell r="U308">
            <v>201.16</v>
          </cell>
        </row>
        <row r="309">
          <cell r="A309" t="str">
            <v>1601942602600</v>
          </cell>
          <cell r="B309" t="str">
            <v>HIAWATHA C U SCHOOL DIST 426</v>
          </cell>
          <cell r="C309" t="str">
            <v>DEKALB</v>
          </cell>
          <cell r="D309" t="str">
            <v>Unit</v>
          </cell>
          <cell r="E309" t="str">
            <v>Avg</v>
          </cell>
          <cell r="F309">
            <v>435.21</v>
          </cell>
          <cell r="H309">
            <v>115.66</v>
          </cell>
          <cell r="I309">
            <v>314.46999999999991</v>
          </cell>
          <cell r="K309">
            <v>160.64999999999998</v>
          </cell>
          <cell r="L309">
            <v>153.82</v>
          </cell>
          <cell r="N309">
            <v>0</v>
          </cell>
          <cell r="O309">
            <v>0</v>
          </cell>
          <cell r="P309">
            <v>435.20999999999992</v>
          </cell>
          <cell r="R309">
            <v>183.57</v>
          </cell>
          <cell r="S309">
            <v>178.49</v>
          </cell>
          <cell r="T309">
            <v>97.82</v>
          </cell>
          <cell r="U309">
            <v>153.82</v>
          </cell>
        </row>
        <row r="310">
          <cell r="A310" t="str">
            <v>1601942702600</v>
          </cell>
          <cell r="B310" t="str">
            <v>SYCAMORE C U SCHOOL DIST 427</v>
          </cell>
          <cell r="C310" t="str">
            <v>DEKALB</v>
          </cell>
          <cell r="D310" t="str">
            <v>Unit</v>
          </cell>
          <cell r="E310" t="str">
            <v>CY</v>
          </cell>
          <cell r="F310">
            <v>3749.75</v>
          </cell>
          <cell r="H310">
            <v>1049.25</v>
          </cell>
          <cell r="I310">
            <v>2668.5</v>
          </cell>
          <cell r="K310">
            <v>1442</v>
          </cell>
          <cell r="L310">
            <v>1226.5</v>
          </cell>
          <cell r="N310">
            <v>0</v>
          </cell>
          <cell r="O310">
            <v>0</v>
          </cell>
          <cell r="P310">
            <v>3749.75</v>
          </cell>
          <cell r="R310">
            <v>1659.75</v>
          </cell>
          <cell r="S310">
            <v>1627.75</v>
          </cell>
          <cell r="T310">
            <v>863.5</v>
          </cell>
          <cell r="U310">
            <v>1226.5</v>
          </cell>
        </row>
        <row r="311">
          <cell r="A311" t="str">
            <v>1601942802600</v>
          </cell>
          <cell r="B311" t="str">
            <v>DEKALB COMM UNIT SCH DIST 428</v>
          </cell>
          <cell r="C311" t="str">
            <v>DEKALB</v>
          </cell>
          <cell r="D311" t="str">
            <v>Unit</v>
          </cell>
          <cell r="E311" t="str">
            <v>CY</v>
          </cell>
          <cell r="F311">
            <v>6485.5</v>
          </cell>
          <cell r="H311">
            <v>2015.75</v>
          </cell>
          <cell r="I311">
            <v>4410</v>
          </cell>
          <cell r="K311">
            <v>2514.5</v>
          </cell>
          <cell r="L311">
            <v>1895.5</v>
          </cell>
          <cell r="N311">
            <v>0</v>
          </cell>
          <cell r="O311">
            <v>0</v>
          </cell>
          <cell r="P311">
            <v>6485.5</v>
          </cell>
          <cell r="R311">
            <v>3142.5</v>
          </cell>
          <cell r="S311">
            <v>3082.75</v>
          </cell>
          <cell r="T311">
            <v>1447.5</v>
          </cell>
          <cell r="U311">
            <v>1895.5</v>
          </cell>
        </row>
        <row r="312">
          <cell r="A312" t="str">
            <v>1601942902600</v>
          </cell>
          <cell r="B312" t="str">
            <v>HINCKLEY BIG ROCK C U S D 429</v>
          </cell>
          <cell r="C312" t="str">
            <v>DEKALB</v>
          </cell>
          <cell r="D312" t="str">
            <v>Unit</v>
          </cell>
          <cell r="E312" t="str">
            <v>CY</v>
          </cell>
          <cell r="F312">
            <v>701.75</v>
          </cell>
          <cell r="H312">
            <v>215</v>
          </cell>
          <cell r="I312">
            <v>477.5</v>
          </cell>
          <cell r="K312">
            <v>281.5</v>
          </cell>
          <cell r="L312">
            <v>196</v>
          </cell>
          <cell r="N312">
            <v>0</v>
          </cell>
          <cell r="O312">
            <v>0</v>
          </cell>
          <cell r="P312">
            <v>701.75</v>
          </cell>
          <cell r="R312">
            <v>330.75</v>
          </cell>
          <cell r="S312">
            <v>321.5</v>
          </cell>
          <cell r="T312">
            <v>175</v>
          </cell>
          <cell r="U312">
            <v>196</v>
          </cell>
        </row>
        <row r="313">
          <cell r="A313" t="str">
            <v>1601943002600</v>
          </cell>
          <cell r="B313" t="str">
            <v>SANDWICH C U SCHOOL DIST 430</v>
          </cell>
          <cell r="C313" t="str">
            <v>DEKALB</v>
          </cell>
          <cell r="D313" t="str">
            <v>Unit</v>
          </cell>
          <cell r="E313" t="str">
            <v>Avg</v>
          </cell>
          <cell r="F313">
            <v>1899.37</v>
          </cell>
          <cell r="H313">
            <v>566.15</v>
          </cell>
          <cell r="I313">
            <v>1318.6399999999999</v>
          </cell>
          <cell r="K313">
            <v>699.32</v>
          </cell>
          <cell r="L313">
            <v>619.32000000000005</v>
          </cell>
          <cell r="N313">
            <v>0</v>
          </cell>
          <cell r="O313">
            <v>0</v>
          </cell>
          <cell r="P313">
            <v>1899.37</v>
          </cell>
          <cell r="R313">
            <v>858.22</v>
          </cell>
          <cell r="S313">
            <v>843.64</v>
          </cell>
          <cell r="T313">
            <v>421.83000000000004</v>
          </cell>
          <cell r="U313">
            <v>619.32000000000005</v>
          </cell>
        </row>
        <row r="314">
          <cell r="A314" t="str">
            <v>1601943202600</v>
          </cell>
          <cell r="B314" t="str">
            <v>SOMONAUK C U SCHOOL DIST 432</v>
          </cell>
          <cell r="C314" t="str">
            <v>DEKALB</v>
          </cell>
          <cell r="D314" t="str">
            <v>Unit</v>
          </cell>
          <cell r="E314" t="str">
            <v>Avg</v>
          </cell>
          <cell r="F314">
            <v>799.79</v>
          </cell>
          <cell r="H314">
            <v>229.82</v>
          </cell>
          <cell r="I314">
            <v>565.80999999999995</v>
          </cell>
          <cell r="K314">
            <v>286.81</v>
          </cell>
          <cell r="L314">
            <v>279</v>
          </cell>
          <cell r="N314">
            <v>0</v>
          </cell>
          <cell r="O314">
            <v>0</v>
          </cell>
          <cell r="P314">
            <v>799.79</v>
          </cell>
          <cell r="R314">
            <v>337.97</v>
          </cell>
          <cell r="S314">
            <v>333.80999999999995</v>
          </cell>
          <cell r="T314">
            <v>182.82</v>
          </cell>
          <cell r="U314">
            <v>279</v>
          </cell>
        </row>
        <row r="315">
          <cell r="A315" t="str">
            <v>1702001502600</v>
          </cell>
          <cell r="B315" t="str">
            <v>CLINTON C U SCHOOL DIST 15</v>
          </cell>
          <cell r="C315" t="str">
            <v>DEWITT</v>
          </cell>
          <cell r="D315" t="str">
            <v>Unit</v>
          </cell>
          <cell r="E315" t="str">
            <v>Avg</v>
          </cell>
          <cell r="F315">
            <v>1687.13</v>
          </cell>
          <cell r="H315">
            <v>489.65999999999997</v>
          </cell>
          <cell r="I315">
            <v>1177.4699999999998</v>
          </cell>
          <cell r="K315">
            <v>628.65</v>
          </cell>
          <cell r="L315">
            <v>548.82000000000005</v>
          </cell>
          <cell r="N315">
            <v>0</v>
          </cell>
          <cell r="O315">
            <v>0</v>
          </cell>
          <cell r="P315">
            <v>1687.1299999999999</v>
          </cell>
          <cell r="R315">
            <v>766.65</v>
          </cell>
          <cell r="S315">
            <v>746.65</v>
          </cell>
          <cell r="T315">
            <v>371.65999999999997</v>
          </cell>
          <cell r="U315">
            <v>548.82000000000005</v>
          </cell>
        </row>
        <row r="316">
          <cell r="A316" t="str">
            <v>1702001802600</v>
          </cell>
          <cell r="B316" t="str">
            <v>BLUE RIDGE COMM UNIT SCH DIST 18</v>
          </cell>
          <cell r="C316" t="str">
            <v>DEWITT</v>
          </cell>
          <cell r="D316" t="str">
            <v>Unit</v>
          </cell>
          <cell r="E316" t="str">
            <v>Avg</v>
          </cell>
          <cell r="F316">
            <v>643.29</v>
          </cell>
          <cell r="H316">
            <v>183.65</v>
          </cell>
          <cell r="I316">
            <v>454.30999999999995</v>
          </cell>
          <cell r="K316">
            <v>234.64999999999998</v>
          </cell>
          <cell r="L316">
            <v>219.66</v>
          </cell>
          <cell r="N316">
            <v>0</v>
          </cell>
          <cell r="O316">
            <v>0</v>
          </cell>
          <cell r="P316">
            <v>643.29</v>
          </cell>
          <cell r="R316">
            <v>271.29999999999995</v>
          </cell>
          <cell r="S316">
            <v>265.97000000000003</v>
          </cell>
          <cell r="T316">
            <v>152.32999999999998</v>
          </cell>
          <cell r="U316">
            <v>219.66</v>
          </cell>
        </row>
        <row r="317">
          <cell r="A317" t="str">
            <v>1705300502600</v>
          </cell>
          <cell r="B317" t="str">
            <v>WOODLAND C U S DIST 5</v>
          </cell>
          <cell r="C317" t="str">
            <v>LIVINGSTON</v>
          </cell>
          <cell r="D317" t="str">
            <v>Unit</v>
          </cell>
          <cell r="E317" t="str">
            <v>Avg</v>
          </cell>
          <cell r="F317">
            <v>483.7</v>
          </cell>
          <cell r="H317">
            <v>121.16</v>
          </cell>
          <cell r="I317">
            <v>357.12999999999994</v>
          </cell>
          <cell r="K317">
            <v>191.80999999999997</v>
          </cell>
          <cell r="L317">
            <v>165.32</v>
          </cell>
          <cell r="N317">
            <v>0</v>
          </cell>
          <cell r="O317">
            <v>0</v>
          </cell>
          <cell r="P317">
            <v>483.69999999999993</v>
          </cell>
          <cell r="R317">
            <v>198.89</v>
          </cell>
          <cell r="S317">
            <v>193.48</v>
          </cell>
          <cell r="T317">
            <v>119.49</v>
          </cell>
          <cell r="U317">
            <v>165.32</v>
          </cell>
        </row>
        <row r="318">
          <cell r="A318" t="str">
            <v>1705300802600</v>
          </cell>
          <cell r="B318" t="str">
            <v>PRAIRIE CENTRAL C U SCHOOL DIST 8</v>
          </cell>
          <cell r="C318" t="str">
            <v>LIVINGSTON</v>
          </cell>
          <cell r="D318" t="str">
            <v>Unit</v>
          </cell>
          <cell r="E318" t="str">
            <v>Avg</v>
          </cell>
          <cell r="F318">
            <v>1695.46</v>
          </cell>
          <cell r="H318">
            <v>479.15999999999997</v>
          </cell>
          <cell r="I318">
            <v>1195.47</v>
          </cell>
          <cell r="K318">
            <v>666.32</v>
          </cell>
          <cell r="L318">
            <v>529.15</v>
          </cell>
          <cell r="N318">
            <v>0</v>
          </cell>
          <cell r="O318">
            <v>0</v>
          </cell>
          <cell r="P318">
            <v>1695.46</v>
          </cell>
          <cell r="R318">
            <v>743.81999999999994</v>
          </cell>
          <cell r="S318">
            <v>722.99</v>
          </cell>
          <cell r="T318">
            <v>422.49</v>
          </cell>
          <cell r="U318">
            <v>529.15</v>
          </cell>
        </row>
        <row r="319">
          <cell r="A319" t="str">
            <v>1705307402700</v>
          </cell>
          <cell r="B319" t="str">
            <v>FLANAGAN-CORNELL UNIT 74</v>
          </cell>
          <cell r="C319" t="str">
            <v>LIVINGSTON</v>
          </cell>
          <cell r="D319" t="str">
            <v>Unit</v>
          </cell>
          <cell r="E319" t="str">
            <v>Avg</v>
          </cell>
          <cell r="F319">
            <v>299.45</v>
          </cell>
          <cell r="H319">
            <v>62.82</v>
          </cell>
          <cell r="I319">
            <v>233.29999999999998</v>
          </cell>
          <cell r="K319">
            <v>93.82</v>
          </cell>
          <cell r="L319">
            <v>139.47999999999999</v>
          </cell>
          <cell r="N319">
            <v>0</v>
          </cell>
          <cell r="O319">
            <v>0</v>
          </cell>
          <cell r="P319">
            <v>299.45000000000005</v>
          </cell>
          <cell r="R319">
            <v>103.98</v>
          </cell>
          <cell r="S319">
            <v>100.65</v>
          </cell>
          <cell r="T319">
            <v>55.989999999999995</v>
          </cell>
          <cell r="U319">
            <v>139.47999999999999</v>
          </cell>
        </row>
        <row r="320">
          <cell r="A320" t="str">
            <v>1705309001700</v>
          </cell>
          <cell r="B320" t="str">
            <v>PONTIAC TWP H S DIST 90</v>
          </cell>
          <cell r="C320" t="str">
            <v>LIVINGSTON</v>
          </cell>
          <cell r="D320" t="str">
            <v>High School</v>
          </cell>
          <cell r="E320" t="str">
            <v>CY</v>
          </cell>
          <cell r="F320">
            <v>685</v>
          </cell>
          <cell r="H320">
            <v>0</v>
          </cell>
          <cell r="I320">
            <v>685</v>
          </cell>
          <cell r="K320">
            <v>0</v>
          </cell>
          <cell r="L320">
            <v>685</v>
          </cell>
          <cell r="N320">
            <v>0</v>
          </cell>
          <cell r="O320">
            <v>685</v>
          </cell>
          <cell r="P320">
            <v>0</v>
          </cell>
          <cell r="R320">
            <v>0</v>
          </cell>
          <cell r="S320">
            <v>0</v>
          </cell>
          <cell r="T320">
            <v>0</v>
          </cell>
          <cell r="U320">
            <v>685</v>
          </cell>
        </row>
        <row r="321">
          <cell r="A321" t="str">
            <v>1705323001700</v>
          </cell>
          <cell r="B321" t="str">
            <v>DWIGHT TWP H S DIST 230</v>
          </cell>
          <cell r="C321" t="str">
            <v>LIVINGSTON</v>
          </cell>
          <cell r="D321" t="str">
            <v>High School</v>
          </cell>
          <cell r="E321" t="str">
            <v>CY</v>
          </cell>
          <cell r="F321">
            <v>228.5</v>
          </cell>
          <cell r="H321">
            <v>0</v>
          </cell>
          <cell r="I321">
            <v>228.5</v>
          </cell>
          <cell r="K321">
            <v>0</v>
          </cell>
          <cell r="L321">
            <v>228.5</v>
          </cell>
          <cell r="N321">
            <v>0</v>
          </cell>
          <cell r="O321">
            <v>228.5</v>
          </cell>
          <cell r="P321">
            <v>0</v>
          </cell>
          <cell r="R321">
            <v>0</v>
          </cell>
          <cell r="S321">
            <v>0</v>
          </cell>
          <cell r="T321">
            <v>0</v>
          </cell>
          <cell r="U321">
            <v>228.5</v>
          </cell>
        </row>
        <row r="322">
          <cell r="A322" t="str">
            <v>1705323200200</v>
          </cell>
          <cell r="B322" t="str">
            <v>DWIGHT COMMON SCHOOL DIST 232</v>
          </cell>
          <cell r="C322" t="str">
            <v>LIVINGSTON</v>
          </cell>
          <cell r="D322" t="str">
            <v>Elementary</v>
          </cell>
          <cell r="E322" t="str">
            <v>CY</v>
          </cell>
          <cell r="F322">
            <v>469.5</v>
          </cell>
          <cell r="H322">
            <v>203.5</v>
          </cell>
          <cell r="I322">
            <v>260</v>
          </cell>
          <cell r="K322">
            <v>260</v>
          </cell>
          <cell r="L322">
            <v>0</v>
          </cell>
          <cell r="N322">
            <v>469.5</v>
          </cell>
          <cell r="O322">
            <v>0</v>
          </cell>
          <cell r="P322">
            <v>0</v>
          </cell>
          <cell r="R322">
            <v>316.5</v>
          </cell>
          <cell r="S322">
            <v>310.5</v>
          </cell>
          <cell r="T322">
            <v>153</v>
          </cell>
          <cell r="U322">
            <v>0</v>
          </cell>
        </row>
        <row r="323">
          <cell r="A323" t="str">
            <v>1705342500400</v>
          </cell>
          <cell r="B323" t="str">
            <v>ROOKS CREEK C C SCH DIST 425</v>
          </cell>
          <cell r="C323" t="str">
            <v>LIVINGSTON</v>
          </cell>
          <cell r="D323" t="str">
            <v>Elementary</v>
          </cell>
          <cell r="E323" t="str">
            <v>CY</v>
          </cell>
          <cell r="F323">
            <v>50.75</v>
          </cell>
          <cell r="H323">
            <v>19.5</v>
          </cell>
          <cell r="I323">
            <v>31</v>
          </cell>
          <cell r="K323">
            <v>31</v>
          </cell>
          <cell r="L323">
            <v>0</v>
          </cell>
          <cell r="N323">
            <v>50.75</v>
          </cell>
          <cell r="O323">
            <v>0</v>
          </cell>
          <cell r="P323">
            <v>0</v>
          </cell>
          <cell r="R323">
            <v>30.75</v>
          </cell>
          <cell r="S323">
            <v>30.5</v>
          </cell>
          <cell r="T323">
            <v>20</v>
          </cell>
          <cell r="U323">
            <v>0</v>
          </cell>
        </row>
        <row r="324">
          <cell r="A324" t="str">
            <v>1705342600400</v>
          </cell>
          <cell r="B324" t="str">
            <v>CORNELL C C SCH DIST 426</v>
          </cell>
          <cell r="C324" t="str">
            <v>LIVINGSTON</v>
          </cell>
          <cell r="D324" t="str">
            <v>Elementary</v>
          </cell>
          <cell r="E324" t="str">
            <v>Avg</v>
          </cell>
          <cell r="F324">
            <v>108.21</v>
          </cell>
          <cell r="H324">
            <v>50.14</v>
          </cell>
          <cell r="I324">
            <v>56.82</v>
          </cell>
          <cell r="K324">
            <v>56.82</v>
          </cell>
          <cell r="L324">
            <v>0</v>
          </cell>
          <cell r="N324">
            <v>108.21</v>
          </cell>
          <cell r="O324">
            <v>0</v>
          </cell>
          <cell r="P324">
            <v>0</v>
          </cell>
          <cell r="R324">
            <v>73.05</v>
          </cell>
          <cell r="S324">
            <v>71.8</v>
          </cell>
          <cell r="T324">
            <v>35.159999999999997</v>
          </cell>
          <cell r="U324">
            <v>0</v>
          </cell>
        </row>
        <row r="325">
          <cell r="A325" t="str">
            <v>1705342900400</v>
          </cell>
          <cell r="B325" t="str">
            <v>PONTIAC C C SCHOOL DIST 429</v>
          </cell>
          <cell r="C325" t="str">
            <v>LIVINGSTON</v>
          </cell>
          <cell r="D325" t="str">
            <v>Elementary</v>
          </cell>
          <cell r="E325" t="str">
            <v>Avg</v>
          </cell>
          <cell r="F325">
            <v>1118.98</v>
          </cell>
          <cell r="H325">
            <v>459.40999999999997</v>
          </cell>
          <cell r="I325">
            <v>636.49</v>
          </cell>
          <cell r="K325">
            <v>636.49</v>
          </cell>
          <cell r="L325">
            <v>0</v>
          </cell>
          <cell r="N325">
            <v>1118.98</v>
          </cell>
          <cell r="O325">
            <v>0</v>
          </cell>
          <cell r="P325">
            <v>0</v>
          </cell>
          <cell r="R325">
            <v>727.15</v>
          </cell>
          <cell r="S325">
            <v>704.06999999999994</v>
          </cell>
          <cell r="T325">
            <v>391.83</v>
          </cell>
          <cell r="U325">
            <v>0</v>
          </cell>
        </row>
        <row r="326">
          <cell r="A326" t="str">
            <v>1705343500400</v>
          </cell>
          <cell r="B326" t="str">
            <v>ODELL COMM CONS SCHOOL DIST 435</v>
          </cell>
          <cell r="C326" t="str">
            <v>LIVINGSTON</v>
          </cell>
          <cell r="D326" t="str">
            <v>Elementary</v>
          </cell>
          <cell r="E326" t="str">
            <v>CY</v>
          </cell>
          <cell r="F326">
            <v>159.75</v>
          </cell>
          <cell r="H326">
            <v>69.5</v>
          </cell>
          <cell r="I326">
            <v>85</v>
          </cell>
          <cell r="K326">
            <v>85</v>
          </cell>
          <cell r="L326">
            <v>0</v>
          </cell>
          <cell r="N326">
            <v>159.75</v>
          </cell>
          <cell r="O326">
            <v>0</v>
          </cell>
          <cell r="P326">
            <v>0</v>
          </cell>
          <cell r="R326">
            <v>109.25</v>
          </cell>
          <cell r="S326">
            <v>104</v>
          </cell>
          <cell r="T326">
            <v>50.5</v>
          </cell>
          <cell r="U326">
            <v>0</v>
          </cell>
        </row>
        <row r="327">
          <cell r="A327" t="str">
            <v>1705343800400</v>
          </cell>
          <cell r="B327" t="str">
            <v>SAUNEMIN C CONSOL SCH DIST 438</v>
          </cell>
          <cell r="C327" t="str">
            <v>LIVINGSTON</v>
          </cell>
          <cell r="D327" t="str">
            <v>Elementary</v>
          </cell>
          <cell r="E327" t="str">
            <v>CY</v>
          </cell>
          <cell r="F327">
            <v>119.5</v>
          </cell>
          <cell r="H327">
            <v>52</v>
          </cell>
          <cell r="I327">
            <v>65</v>
          </cell>
          <cell r="K327">
            <v>65</v>
          </cell>
          <cell r="L327">
            <v>0</v>
          </cell>
          <cell r="N327">
            <v>119.5</v>
          </cell>
          <cell r="O327">
            <v>0</v>
          </cell>
          <cell r="P327">
            <v>0</v>
          </cell>
          <cell r="R327">
            <v>81.5</v>
          </cell>
          <cell r="S327">
            <v>79</v>
          </cell>
          <cell r="T327">
            <v>38</v>
          </cell>
          <cell r="U327">
            <v>0</v>
          </cell>
        </row>
        <row r="328">
          <cell r="A328" t="str">
            <v>1705402102600</v>
          </cell>
          <cell r="B328" t="str">
            <v>HARTSBURG EMDEN C U S DIST 21</v>
          </cell>
          <cell r="C328" t="str">
            <v>LOGAN</v>
          </cell>
          <cell r="D328" t="str">
            <v>Unit</v>
          </cell>
          <cell r="E328" t="str">
            <v>Avg</v>
          </cell>
          <cell r="F328">
            <v>202.7</v>
          </cell>
          <cell r="H328">
            <v>54.66</v>
          </cell>
          <cell r="I328">
            <v>146.46</v>
          </cell>
          <cell r="K328">
            <v>72.98</v>
          </cell>
          <cell r="L328">
            <v>73.47999999999999</v>
          </cell>
          <cell r="N328">
            <v>0</v>
          </cell>
          <cell r="O328">
            <v>0</v>
          </cell>
          <cell r="P328">
            <v>202.69999999999996</v>
          </cell>
          <cell r="R328">
            <v>84.559999999999988</v>
          </cell>
          <cell r="S328">
            <v>82.97999999999999</v>
          </cell>
          <cell r="T328">
            <v>44.66</v>
          </cell>
          <cell r="U328">
            <v>73.47999999999999</v>
          </cell>
        </row>
        <row r="329">
          <cell r="A329" t="str">
            <v>1705402302600</v>
          </cell>
          <cell r="B329" t="str">
            <v>MT PULASKI COMM UNIT DIST 23</v>
          </cell>
          <cell r="C329" t="str">
            <v>LOGAN</v>
          </cell>
          <cell r="D329" t="str">
            <v>Unit</v>
          </cell>
          <cell r="E329" t="str">
            <v>CY</v>
          </cell>
          <cell r="F329">
            <v>491.5</v>
          </cell>
          <cell r="H329">
            <v>119.5</v>
          </cell>
          <cell r="I329">
            <v>366.5</v>
          </cell>
          <cell r="K329">
            <v>198</v>
          </cell>
          <cell r="L329">
            <v>168.5</v>
          </cell>
          <cell r="N329">
            <v>0</v>
          </cell>
          <cell r="O329">
            <v>0</v>
          </cell>
          <cell r="P329">
            <v>491.5</v>
          </cell>
          <cell r="R329">
            <v>209.5</v>
          </cell>
          <cell r="S329">
            <v>204</v>
          </cell>
          <cell r="T329">
            <v>113.5</v>
          </cell>
          <cell r="U329">
            <v>168.5</v>
          </cell>
        </row>
        <row r="330">
          <cell r="A330" t="str">
            <v>1705402700200</v>
          </cell>
          <cell r="B330" t="str">
            <v>LINCOLN ELEM SCHOOL DIST 27</v>
          </cell>
          <cell r="C330" t="str">
            <v>LOGAN</v>
          </cell>
          <cell r="D330" t="str">
            <v>Elementary</v>
          </cell>
          <cell r="E330" t="str">
            <v>CY</v>
          </cell>
          <cell r="F330">
            <v>1068</v>
          </cell>
          <cell r="H330">
            <v>462</v>
          </cell>
          <cell r="I330">
            <v>588.5</v>
          </cell>
          <cell r="K330">
            <v>588.5</v>
          </cell>
          <cell r="L330">
            <v>0</v>
          </cell>
          <cell r="N330">
            <v>1068</v>
          </cell>
          <cell r="O330">
            <v>0</v>
          </cell>
          <cell r="P330">
            <v>0</v>
          </cell>
          <cell r="R330">
            <v>707.5</v>
          </cell>
          <cell r="S330">
            <v>690</v>
          </cell>
          <cell r="T330">
            <v>360.5</v>
          </cell>
          <cell r="U330">
            <v>0</v>
          </cell>
        </row>
        <row r="331">
          <cell r="A331" t="str">
            <v>1705406100400</v>
          </cell>
          <cell r="B331" t="str">
            <v>CHESTER-EAST LINCOLN CCS DIST 61</v>
          </cell>
          <cell r="C331" t="str">
            <v>LOGAN</v>
          </cell>
          <cell r="D331" t="str">
            <v>Elementary</v>
          </cell>
          <cell r="E331" t="str">
            <v>CY</v>
          </cell>
          <cell r="F331">
            <v>280</v>
          </cell>
          <cell r="H331">
            <v>122.5</v>
          </cell>
          <cell r="I331">
            <v>156.5</v>
          </cell>
          <cell r="K331">
            <v>156.5</v>
          </cell>
          <cell r="L331">
            <v>0</v>
          </cell>
          <cell r="N331">
            <v>280</v>
          </cell>
          <cell r="O331">
            <v>0</v>
          </cell>
          <cell r="P331">
            <v>0</v>
          </cell>
          <cell r="R331">
            <v>182.5</v>
          </cell>
          <cell r="S331">
            <v>181.5</v>
          </cell>
          <cell r="T331">
            <v>97.5</v>
          </cell>
          <cell r="U331">
            <v>0</v>
          </cell>
        </row>
        <row r="332">
          <cell r="A332" t="str">
            <v>1705408800200</v>
          </cell>
          <cell r="B332" t="str">
            <v>NEW HOLLAND-MIDDLETOWN E DIST 88</v>
          </cell>
          <cell r="C332" t="str">
            <v>LOGAN</v>
          </cell>
          <cell r="D332" t="str">
            <v>Elementary</v>
          </cell>
          <cell r="E332" t="str">
            <v>Avg</v>
          </cell>
          <cell r="F332">
            <v>87.89</v>
          </cell>
          <cell r="H332">
            <v>33.99</v>
          </cell>
          <cell r="I332">
            <v>52.319999999999993</v>
          </cell>
          <cell r="K332">
            <v>52.319999999999993</v>
          </cell>
          <cell r="L332">
            <v>0</v>
          </cell>
          <cell r="N332">
            <v>87.889999999999986</v>
          </cell>
          <cell r="O332">
            <v>0</v>
          </cell>
          <cell r="P332">
            <v>0</v>
          </cell>
          <cell r="R332">
            <v>55.4</v>
          </cell>
          <cell r="S332">
            <v>53.82</v>
          </cell>
          <cell r="T332">
            <v>32.489999999999995</v>
          </cell>
          <cell r="U332">
            <v>0</v>
          </cell>
        </row>
        <row r="333">
          <cell r="A333" t="str">
            <v>1705409200400</v>
          </cell>
          <cell r="B333" t="str">
            <v>WEST LINCOLN-BROADWELL E S D #92</v>
          </cell>
          <cell r="C333" t="str">
            <v>LOGAN</v>
          </cell>
          <cell r="D333" t="str">
            <v>Elementary</v>
          </cell>
          <cell r="E333" t="str">
            <v>CY</v>
          </cell>
          <cell r="F333">
            <v>192.25</v>
          </cell>
          <cell r="H333">
            <v>74</v>
          </cell>
          <cell r="I333">
            <v>117</v>
          </cell>
          <cell r="K333">
            <v>117</v>
          </cell>
          <cell r="L333">
            <v>0</v>
          </cell>
          <cell r="N333">
            <v>192.25</v>
          </cell>
          <cell r="O333">
            <v>0</v>
          </cell>
          <cell r="P333">
            <v>0</v>
          </cell>
          <cell r="R333">
            <v>125.75</v>
          </cell>
          <cell r="S333">
            <v>124.5</v>
          </cell>
          <cell r="T333">
            <v>66.5</v>
          </cell>
          <cell r="U333">
            <v>0</v>
          </cell>
        </row>
        <row r="334">
          <cell r="A334" t="str">
            <v>1705440401600</v>
          </cell>
          <cell r="B334" t="str">
            <v>LINCOLN COMM H S DIST 404</v>
          </cell>
          <cell r="C334" t="str">
            <v>LOGAN</v>
          </cell>
          <cell r="D334" t="str">
            <v>High School</v>
          </cell>
          <cell r="E334" t="str">
            <v>CY</v>
          </cell>
          <cell r="F334">
            <v>800.5</v>
          </cell>
          <cell r="H334">
            <v>0</v>
          </cell>
          <cell r="I334">
            <v>800.5</v>
          </cell>
          <cell r="K334">
            <v>0</v>
          </cell>
          <cell r="L334">
            <v>800.5</v>
          </cell>
          <cell r="N334">
            <v>0</v>
          </cell>
          <cell r="O334">
            <v>800.5</v>
          </cell>
          <cell r="P334">
            <v>0</v>
          </cell>
          <cell r="R334">
            <v>0</v>
          </cell>
          <cell r="S334">
            <v>0</v>
          </cell>
          <cell r="T334">
            <v>0</v>
          </cell>
          <cell r="U334">
            <v>800.5</v>
          </cell>
        </row>
        <row r="335">
          <cell r="A335" t="str">
            <v>1706400202600</v>
          </cell>
          <cell r="B335" t="str">
            <v>LEROY COMMUNITY UNIT SCH DIST 2</v>
          </cell>
          <cell r="C335" t="str">
            <v>MCLEAN</v>
          </cell>
          <cell r="D335" t="str">
            <v>Unit</v>
          </cell>
          <cell r="E335" t="str">
            <v>CY</v>
          </cell>
          <cell r="F335">
            <v>745</v>
          </cell>
          <cell r="H335">
            <v>212</v>
          </cell>
          <cell r="I335">
            <v>525.5</v>
          </cell>
          <cell r="K335">
            <v>297</v>
          </cell>
          <cell r="L335">
            <v>228.5</v>
          </cell>
          <cell r="N335">
            <v>0</v>
          </cell>
          <cell r="O335">
            <v>0</v>
          </cell>
          <cell r="P335">
            <v>745</v>
          </cell>
          <cell r="R335">
            <v>338.5</v>
          </cell>
          <cell r="S335">
            <v>331</v>
          </cell>
          <cell r="T335">
            <v>178</v>
          </cell>
          <cell r="U335">
            <v>228.5</v>
          </cell>
        </row>
        <row r="336">
          <cell r="A336" t="str">
            <v>1706400302600</v>
          </cell>
          <cell r="B336" t="str">
            <v>TRI VALLEY C U SCHOOL DISTRICT 3</v>
          </cell>
          <cell r="C336" t="str">
            <v>MCLEAN</v>
          </cell>
          <cell r="D336" t="str">
            <v>Unit</v>
          </cell>
          <cell r="E336" t="str">
            <v>CY</v>
          </cell>
          <cell r="F336">
            <v>1093.25</v>
          </cell>
          <cell r="H336">
            <v>323.5</v>
          </cell>
          <cell r="I336">
            <v>765.5</v>
          </cell>
          <cell r="K336">
            <v>430</v>
          </cell>
          <cell r="L336">
            <v>335.5</v>
          </cell>
          <cell r="N336">
            <v>0</v>
          </cell>
          <cell r="O336">
            <v>0</v>
          </cell>
          <cell r="P336">
            <v>1093.25</v>
          </cell>
          <cell r="R336">
            <v>514.75</v>
          </cell>
          <cell r="S336">
            <v>510.5</v>
          </cell>
          <cell r="T336">
            <v>243</v>
          </cell>
          <cell r="U336">
            <v>335.5</v>
          </cell>
        </row>
        <row r="337">
          <cell r="A337" t="str">
            <v>1706400402600</v>
          </cell>
          <cell r="B337" t="str">
            <v>HEYWORTH C U SCH DIST 4</v>
          </cell>
          <cell r="C337" t="str">
            <v>MCLEAN</v>
          </cell>
          <cell r="D337" t="str">
            <v>Unit</v>
          </cell>
          <cell r="E337" t="str">
            <v>Avg</v>
          </cell>
          <cell r="F337">
            <v>897.2</v>
          </cell>
          <cell r="H337">
            <v>257.98</v>
          </cell>
          <cell r="I337">
            <v>631.80999999999995</v>
          </cell>
          <cell r="K337">
            <v>365.97999999999996</v>
          </cell>
          <cell r="L337">
            <v>265.83</v>
          </cell>
          <cell r="N337">
            <v>0</v>
          </cell>
          <cell r="O337">
            <v>0</v>
          </cell>
          <cell r="P337">
            <v>897.2</v>
          </cell>
          <cell r="R337">
            <v>408.71999999999997</v>
          </cell>
          <cell r="S337">
            <v>401.31</v>
          </cell>
          <cell r="T337">
            <v>222.64999999999998</v>
          </cell>
          <cell r="U337">
            <v>265.83</v>
          </cell>
        </row>
        <row r="338">
          <cell r="A338" t="str">
            <v>1706400502600</v>
          </cell>
          <cell r="B338" t="str">
            <v>MCLEAN COUNTY UNIT DIST NO 5</v>
          </cell>
          <cell r="C338" t="str">
            <v>MCLEAN</v>
          </cell>
          <cell r="D338" t="str">
            <v>Unit</v>
          </cell>
          <cell r="E338" t="str">
            <v>Avg</v>
          </cell>
          <cell r="F338">
            <v>12749.78</v>
          </cell>
          <cell r="H338">
            <v>3801.6499999999996</v>
          </cell>
          <cell r="I338">
            <v>8811.1299999999992</v>
          </cell>
          <cell r="K338">
            <v>4968.1499999999996</v>
          </cell>
          <cell r="L338">
            <v>3842.98</v>
          </cell>
          <cell r="N338">
            <v>0</v>
          </cell>
          <cell r="O338">
            <v>0</v>
          </cell>
          <cell r="P338">
            <v>12749.779999999999</v>
          </cell>
          <cell r="R338">
            <v>5858.65</v>
          </cell>
          <cell r="S338">
            <v>5721.65</v>
          </cell>
          <cell r="T338">
            <v>3048.15</v>
          </cell>
          <cell r="U338">
            <v>3842.98</v>
          </cell>
        </row>
        <row r="339">
          <cell r="A339" t="str">
            <v>1706400702600</v>
          </cell>
          <cell r="B339" t="str">
            <v>LEXINGTON C U SCH DIST 7</v>
          </cell>
          <cell r="C339" t="str">
            <v>MCLEAN</v>
          </cell>
          <cell r="D339" t="str">
            <v>Unit</v>
          </cell>
          <cell r="E339" t="str">
            <v>CY</v>
          </cell>
          <cell r="F339">
            <v>493.75</v>
          </cell>
          <cell r="H339">
            <v>143</v>
          </cell>
          <cell r="I339">
            <v>344</v>
          </cell>
          <cell r="K339">
            <v>201.5</v>
          </cell>
          <cell r="L339">
            <v>142.5</v>
          </cell>
          <cell r="N339">
            <v>0</v>
          </cell>
          <cell r="O339">
            <v>0</v>
          </cell>
          <cell r="P339">
            <v>493.75</v>
          </cell>
          <cell r="R339">
            <v>222.75</v>
          </cell>
          <cell r="S339">
            <v>216</v>
          </cell>
          <cell r="T339">
            <v>128.5</v>
          </cell>
          <cell r="U339">
            <v>142.5</v>
          </cell>
        </row>
        <row r="340">
          <cell r="A340" t="str">
            <v>1706401602600</v>
          </cell>
          <cell r="B340" t="str">
            <v>OLYMPIA C U SCHOOL DIST 16</v>
          </cell>
          <cell r="C340" t="str">
            <v>MCLEAN</v>
          </cell>
          <cell r="D340" t="str">
            <v>Unit</v>
          </cell>
          <cell r="E340" t="str">
            <v>Avg</v>
          </cell>
          <cell r="F340">
            <v>1674.03</v>
          </cell>
          <cell r="H340">
            <v>493.49</v>
          </cell>
          <cell r="I340">
            <v>1167.1300000000001</v>
          </cell>
          <cell r="K340">
            <v>646.14</v>
          </cell>
          <cell r="L340">
            <v>520.99</v>
          </cell>
          <cell r="N340">
            <v>0</v>
          </cell>
          <cell r="O340">
            <v>0</v>
          </cell>
          <cell r="P340">
            <v>1674.03</v>
          </cell>
          <cell r="R340">
            <v>769.71999999999991</v>
          </cell>
          <cell r="S340">
            <v>756.31</v>
          </cell>
          <cell r="T340">
            <v>383.32000000000005</v>
          </cell>
          <cell r="U340">
            <v>520.99</v>
          </cell>
        </row>
        <row r="341">
          <cell r="A341" t="str">
            <v>1706401902600</v>
          </cell>
          <cell r="B341" t="str">
            <v>RIDGEVIEW COMM UNIT SCH DIST 19</v>
          </cell>
          <cell r="C341" t="str">
            <v>MCLEAN</v>
          </cell>
          <cell r="D341" t="str">
            <v>Unit</v>
          </cell>
          <cell r="E341" t="str">
            <v>Avg</v>
          </cell>
          <cell r="F341">
            <v>562.80999999999995</v>
          </cell>
          <cell r="H341">
            <v>152.32999999999998</v>
          </cell>
          <cell r="I341">
            <v>404.81999999999994</v>
          </cell>
          <cell r="K341">
            <v>229.65999999999997</v>
          </cell>
          <cell r="L341">
            <v>175.16</v>
          </cell>
          <cell r="N341">
            <v>0</v>
          </cell>
          <cell r="O341">
            <v>0</v>
          </cell>
          <cell r="P341">
            <v>562.80999999999995</v>
          </cell>
          <cell r="R341">
            <v>252.82</v>
          </cell>
          <cell r="S341">
            <v>247.15999999999997</v>
          </cell>
          <cell r="T341">
            <v>134.82999999999998</v>
          </cell>
          <cell r="U341">
            <v>175.16</v>
          </cell>
        </row>
        <row r="342">
          <cell r="A342" t="str">
            <v>1706408702500</v>
          </cell>
          <cell r="B342" t="str">
            <v>BLOOMINGTON SCH DIST 87</v>
          </cell>
          <cell r="C342" t="str">
            <v>MCLEAN</v>
          </cell>
          <cell r="D342" t="str">
            <v>Unit</v>
          </cell>
          <cell r="E342" t="str">
            <v>Avg</v>
          </cell>
          <cell r="F342">
            <v>5054.95</v>
          </cell>
          <cell r="H342">
            <v>1561.65</v>
          </cell>
          <cell r="I342">
            <v>3436.14</v>
          </cell>
          <cell r="K342">
            <v>1962.49</v>
          </cell>
          <cell r="L342">
            <v>1473.65</v>
          </cell>
          <cell r="N342">
            <v>0</v>
          </cell>
          <cell r="O342">
            <v>0</v>
          </cell>
          <cell r="P342">
            <v>5054.95</v>
          </cell>
          <cell r="R342">
            <v>2358.1400000000003</v>
          </cell>
          <cell r="S342">
            <v>2300.98</v>
          </cell>
          <cell r="T342">
            <v>1223.1600000000001</v>
          </cell>
          <cell r="U342">
            <v>1473.65</v>
          </cell>
        </row>
        <row r="343">
          <cell r="A343" t="str">
            <v>1902200200200</v>
          </cell>
          <cell r="B343" t="str">
            <v>BENSENVILLE SCHOOL DISTRICT 2</v>
          </cell>
          <cell r="C343" t="str">
            <v>DUPAGE</v>
          </cell>
          <cell r="D343" t="str">
            <v>Elementary</v>
          </cell>
          <cell r="E343" t="str">
            <v>Avg</v>
          </cell>
          <cell r="F343">
            <v>2116.2199999999998</v>
          </cell>
          <cell r="H343">
            <v>885.32</v>
          </cell>
          <cell r="I343">
            <v>1200.1499999999999</v>
          </cell>
          <cell r="K343">
            <v>1200.1499999999999</v>
          </cell>
          <cell r="L343">
            <v>0</v>
          </cell>
          <cell r="N343">
            <v>2116.2200000000003</v>
          </cell>
          <cell r="O343">
            <v>0</v>
          </cell>
          <cell r="P343">
            <v>0</v>
          </cell>
          <cell r="R343">
            <v>1370.73</v>
          </cell>
          <cell r="S343">
            <v>1339.98</v>
          </cell>
          <cell r="T343">
            <v>745.49</v>
          </cell>
          <cell r="U343">
            <v>0</v>
          </cell>
        </row>
        <row r="344">
          <cell r="A344" t="str">
            <v>1902200400200</v>
          </cell>
          <cell r="B344" t="str">
            <v>ADDISON SCHOOL DIST 4</v>
          </cell>
          <cell r="C344" t="str">
            <v>DUPAGE</v>
          </cell>
          <cell r="D344" t="str">
            <v>Elementary</v>
          </cell>
          <cell r="E344" t="str">
            <v>Avg</v>
          </cell>
          <cell r="F344">
            <v>3769.05</v>
          </cell>
          <cell r="H344">
            <v>1536.32</v>
          </cell>
          <cell r="I344">
            <v>2186.65</v>
          </cell>
          <cell r="K344">
            <v>2186.65</v>
          </cell>
          <cell r="L344">
            <v>0</v>
          </cell>
          <cell r="N344">
            <v>3769.0499999999997</v>
          </cell>
          <cell r="O344">
            <v>0</v>
          </cell>
          <cell r="P344">
            <v>0</v>
          </cell>
          <cell r="R344">
            <v>2437.89</v>
          </cell>
          <cell r="S344">
            <v>2391.81</v>
          </cell>
          <cell r="T344">
            <v>1331.16</v>
          </cell>
          <cell r="U344">
            <v>0</v>
          </cell>
        </row>
        <row r="345">
          <cell r="A345" t="str">
            <v>1902200700200</v>
          </cell>
          <cell r="B345" t="str">
            <v>WOOD DALE SCHOOL DISTRICT 7</v>
          </cell>
          <cell r="C345" t="str">
            <v>DUPAGE</v>
          </cell>
          <cell r="D345" t="str">
            <v>Elementary</v>
          </cell>
          <cell r="E345" t="str">
            <v>Avg</v>
          </cell>
          <cell r="F345">
            <v>981.47</v>
          </cell>
          <cell r="H345">
            <v>399.15999999999997</v>
          </cell>
          <cell r="I345">
            <v>569.98</v>
          </cell>
          <cell r="K345">
            <v>569.98</v>
          </cell>
          <cell r="L345">
            <v>0</v>
          </cell>
          <cell r="N345">
            <v>981.46999999999991</v>
          </cell>
          <cell r="O345">
            <v>0</v>
          </cell>
          <cell r="P345">
            <v>0</v>
          </cell>
          <cell r="R345">
            <v>651.15</v>
          </cell>
          <cell r="S345">
            <v>638.81999999999994</v>
          </cell>
          <cell r="T345">
            <v>330.32</v>
          </cell>
          <cell r="U345">
            <v>0</v>
          </cell>
        </row>
        <row r="346">
          <cell r="A346" t="str">
            <v>1902201000200</v>
          </cell>
          <cell r="B346" t="str">
            <v>ITASCA SCHOOL DIST 10</v>
          </cell>
          <cell r="C346" t="str">
            <v>DUPAGE</v>
          </cell>
          <cell r="D346" t="str">
            <v>Elementary</v>
          </cell>
          <cell r="E346" t="str">
            <v>CY</v>
          </cell>
          <cell r="F346">
            <v>1017</v>
          </cell>
          <cell r="H346">
            <v>399.5</v>
          </cell>
          <cell r="I346">
            <v>608</v>
          </cell>
          <cell r="K346">
            <v>608</v>
          </cell>
          <cell r="L346">
            <v>0</v>
          </cell>
          <cell r="N346">
            <v>1017</v>
          </cell>
          <cell r="O346">
            <v>0</v>
          </cell>
          <cell r="P346">
            <v>0</v>
          </cell>
          <cell r="R346">
            <v>635</v>
          </cell>
          <cell r="S346">
            <v>625.5</v>
          </cell>
          <cell r="T346">
            <v>382</v>
          </cell>
          <cell r="U346">
            <v>0</v>
          </cell>
        </row>
        <row r="347">
          <cell r="A347" t="str">
            <v>1902201100200</v>
          </cell>
          <cell r="B347" t="str">
            <v>MEDINAH SCHOOL DISTRICT 11</v>
          </cell>
          <cell r="C347" t="str">
            <v>DUPAGE</v>
          </cell>
          <cell r="D347" t="str">
            <v>Elementary</v>
          </cell>
          <cell r="E347" t="str">
            <v>Avg</v>
          </cell>
          <cell r="F347">
            <v>637.54</v>
          </cell>
          <cell r="H347">
            <v>270.98</v>
          </cell>
          <cell r="I347">
            <v>353.81</v>
          </cell>
          <cell r="K347">
            <v>353.81</v>
          </cell>
          <cell r="L347">
            <v>0</v>
          </cell>
          <cell r="N347">
            <v>637.54</v>
          </cell>
          <cell r="O347">
            <v>0</v>
          </cell>
          <cell r="P347">
            <v>0</v>
          </cell>
          <cell r="R347">
            <v>420.04999999999995</v>
          </cell>
          <cell r="S347">
            <v>407.29999999999995</v>
          </cell>
          <cell r="T347">
            <v>217.49</v>
          </cell>
          <cell r="U347">
            <v>0</v>
          </cell>
        </row>
        <row r="348">
          <cell r="A348" t="str">
            <v>1902201200200</v>
          </cell>
          <cell r="B348" t="str">
            <v>ROSELLE SCHOOL DISTRICT 12</v>
          </cell>
          <cell r="C348" t="str">
            <v>DUPAGE</v>
          </cell>
          <cell r="D348" t="str">
            <v>Elementary</v>
          </cell>
          <cell r="E348" t="str">
            <v>CY</v>
          </cell>
          <cell r="F348">
            <v>692.75</v>
          </cell>
          <cell r="H348">
            <v>296</v>
          </cell>
          <cell r="I348">
            <v>389</v>
          </cell>
          <cell r="K348">
            <v>389</v>
          </cell>
          <cell r="L348">
            <v>0</v>
          </cell>
          <cell r="N348">
            <v>692.75</v>
          </cell>
          <cell r="O348">
            <v>0</v>
          </cell>
          <cell r="P348">
            <v>0</v>
          </cell>
          <cell r="R348">
            <v>452.25</v>
          </cell>
          <cell r="S348">
            <v>444.5</v>
          </cell>
          <cell r="T348">
            <v>240.5</v>
          </cell>
          <cell r="U348">
            <v>0</v>
          </cell>
        </row>
        <row r="349">
          <cell r="A349" t="str">
            <v>1902201300200</v>
          </cell>
          <cell r="B349" t="str">
            <v>BLOOMINGDALE SCHOOL DISTRICT 13</v>
          </cell>
          <cell r="C349" t="str">
            <v>DUPAGE</v>
          </cell>
          <cell r="D349" t="str">
            <v>Elementary</v>
          </cell>
          <cell r="E349" t="str">
            <v>Avg</v>
          </cell>
          <cell r="F349">
            <v>1326.39</v>
          </cell>
          <cell r="H349">
            <v>503.58</v>
          </cell>
          <cell r="I349">
            <v>806.48</v>
          </cell>
          <cell r="K349">
            <v>806.48</v>
          </cell>
          <cell r="L349">
            <v>0</v>
          </cell>
          <cell r="N349">
            <v>1326.3899999999999</v>
          </cell>
          <cell r="O349">
            <v>0</v>
          </cell>
          <cell r="P349">
            <v>0</v>
          </cell>
          <cell r="R349">
            <v>837.4</v>
          </cell>
          <cell r="S349">
            <v>821.07</v>
          </cell>
          <cell r="T349">
            <v>488.99</v>
          </cell>
          <cell r="U349">
            <v>0</v>
          </cell>
        </row>
        <row r="350">
          <cell r="A350" t="str">
            <v>1902201500200</v>
          </cell>
          <cell r="B350" t="str">
            <v>MARQUARDT SCHOOL DISTRICT 15</v>
          </cell>
          <cell r="C350" t="str">
            <v>DUPAGE</v>
          </cell>
          <cell r="D350" t="str">
            <v>Elementary</v>
          </cell>
          <cell r="E350" t="str">
            <v>Avg</v>
          </cell>
          <cell r="F350">
            <v>2443.21</v>
          </cell>
          <cell r="H350">
            <v>1018.1500000000001</v>
          </cell>
          <cell r="I350">
            <v>1397.81</v>
          </cell>
          <cell r="K350">
            <v>1397.81</v>
          </cell>
          <cell r="L350">
            <v>0</v>
          </cell>
          <cell r="N350">
            <v>2443.21</v>
          </cell>
          <cell r="O350">
            <v>0</v>
          </cell>
          <cell r="P350">
            <v>0</v>
          </cell>
          <cell r="R350">
            <v>1625.56</v>
          </cell>
          <cell r="S350">
            <v>1598.31</v>
          </cell>
          <cell r="T350">
            <v>817.65000000000009</v>
          </cell>
          <cell r="U350">
            <v>0</v>
          </cell>
        </row>
        <row r="351">
          <cell r="A351" t="str">
            <v>1902201600200</v>
          </cell>
          <cell r="B351" t="str">
            <v>QUEEN BEE SCHOOL DISTRICT 16</v>
          </cell>
          <cell r="C351" t="str">
            <v>DUPAGE</v>
          </cell>
          <cell r="D351" t="str">
            <v>Elementary</v>
          </cell>
          <cell r="E351" t="str">
            <v>Avg</v>
          </cell>
          <cell r="F351">
            <v>1729.47</v>
          </cell>
          <cell r="H351">
            <v>701.4</v>
          </cell>
          <cell r="I351">
            <v>1005.99</v>
          </cell>
          <cell r="K351">
            <v>1005.99</v>
          </cell>
          <cell r="L351">
            <v>0</v>
          </cell>
          <cell r="N351">
            <v>1729.47</v>
          </cell>
          <cell r="O351">
            <v>0</v>
          </cell>
          <cell r="P351">
            <v>0</v>
          </cell>
          <cell r="R351">
            <v>1118.6400000000001</v>
          </cell>
          <cell r="S351">
            <v>1096.56</v>
          </cell>
          <cell r="T351">
            <v>610.83000000000004</v>
          </cell>
          <cell r="U351">
            <v>0</v>
          </cell>
        </row>
        <row r="352">
          <cell r="A352" t="str">
            <v>1902202000200</v>
          </cell>
          <cell r="B352" t="str">
            <v>KEENEYVILLE SCHOOL DISTRICT 20</v>
          </cell>
          <cell r="C352" t="str">
            <v>DUPAGE</v>
          </cell>
          <cell r="D352" t="str">
            <v>Elementary</v>
          </cell>
          <cell r="E352" t="str">
            <v>Avg</v>
          </cell>
          <cell r="F352">
            <v>1393.3</v>
          </cell>
          <cell r="H352">
            <v>585.16</v>
          </cell>
          <cell r="I352">
            <v>790.98</v>
          </cell>
          <cell r="K352">
            <v>790.98</v>
          </cell>
          <cell r="L352">
            <v>0</v>
          </cell>
          <cell r="N352">
            <v>1393.3</v>
          </cell>
          <cell r="O352">
            <v>0</v>
          </cell>
          <cell r="P352">
            <v>0</v>
          </cell>
          <cell r="R352">
            <v>914.15</v>
          </cell>
          <cell r="S352">
            <v>896.99</v>
          </cell>
          <cell r="T352">
            <v>479.15</v>
          </cell>
          <cell r="U352">
            <v>0</v>
          </cell>
        </row>
        <row r="353">
          <cell r="A353" t="str">
            <v>1902202500200</v>
          </cell>
          <cell r="B353" t="str">
            <v>BENJAMIN SCHOOL DISTRICT 25</v>
          </cell>
          <cell r="C353" t="str">
            <v>DUPAGE</v>
          </cell>
          <cell r="D353" t="str">
            <v>Elementary</v>
          </cell>
          <cell r="E353" t="str">
            <v>CY</v>
          </cell>
          <cell r="F353">
            <v>592.75</v>
          </cell>
          <cell r="H353">
            <v>229.5</v>
          </cell>
          <cell r="I353">
            <v>358</v>
          </cell>
          <cell r="K353">
            <v>358</v>
          </cell>
          <cell r="L353">
            <v>0</v>
          </cell>
          <cell r="N353">
            <v>592.75</v>
          </cell>
          <cell r="O353">
            <v>0</v>
          </cell>
          <cell r="P353">
            <v>0</v>
          </cell>
          <cell r="R353">
            <v>357.75</v>
          </cell>
          <cell r="S353">
            <v>352.5</v>
          </cell>
          <cell r="T353">
            <v>235</v>
          </cell>
          <cell r="U353">
            <v>0</v>
          </cell>
        </row>
        <row r="354">
          <cell r="A354" t="str">
            <v>1902203300200</v>
          </cell>
          <cell r="B354" t="str">
            <v>WEST CHICAGO SCHOOL DIST 33</v>
          </cell>
          <cell r="C354" t="str">
            <v>DUPAGE</v>
          </cell>
          <cell r="D354" t="str">
            <v>Elementary</v>
          </cell>
          <cell r="E354" t="str">
            <v>Avg</v>
          </cell>
          <cell r="F354">
            <v>3719.73</v>
          </cell>
          <cell r="H354">
            <v>1531.9899999999998</v>
          </cell>
          <cell r="I354">
            <v>2147.4899999999998</v>
          </cell>
          <cell r="K354">
            <v>2147.4899999999998</v>
          </cell>
          <cell r="L354">
            <v>0</v>
          </cell>
          <cell r="N354">
            <v>3719.7299999999996</v>
          </cell>
          <cell r="O354">
            <v>0</v>
          </cell>
          <cell r="P354">
            <v>0</v>
          </cell>
          <cell r="R354">
            <v>2396.2399999999998</v>
          </cell>
          <cell r="S354">
            <v>2355.9899999999998</v>
          </cell>
          <cell r="T354">
            <v>1323.49</v>
          </cell>
          <cell r="U354">
            <v>0</v>
          </cell>
        </row>
        <row r="355">
          <cell r="A355" t="str">
            <v>1902203400200</v>
          </cell>
          <cell r="B355" t="str">
            <v>WINFIELD SCHOOL DISTRICT 34</v>
          </cell>
          <cell r="C355" t="str">
            <v>DUPAGE</v>
          </cell>
          <cell r="D355" t="str">
            <v>Elementary</v>
          </cell>
          <cell r="E355" t="str">
            <v>CY</v>
          </cell>
          <cell r="F355">
            <v>282.75</v>
          </cell>
          <cell r="H355">
            <v>138.5</v>
          </cell>
          <cell r="I355">
            <v>140.5</v>
          </cell>
          <cell r="K355">
            <v>140.5</v>
          </cell>
          <cell r="L355">
            <v>0</v>
          </cell>
          <cell r="N355">
            <v>282.75</v>
          </cell>
          <cell r="O355">
            <v>0</v>
          </cell>
          <cell r="P355">
            <v>0</v>
          </cell>
          <cell r="R355">
            <v>191.25</v>
          </cell>
          <cell r="S355">
            <v>187.5</v>
          </cell>
          <cell r="T355">
            <v>91.5</v>
          </cell>
          <cell r="U355">
            <v>0</v>
          </cell>
        </row>
        <row r="356">
          <cell r="A356" t="str">
            <v>1902204100200</v>
          </cell>
          <cell r="B356" t="str">
            <v>GLEN ELLYN SCHOOL DISTRICT 41</v>
          </cell>
          <cell r="C356" t="str">
            <v>DUPAGE</v>
          </cell>
          <cell r="D356" t="str">
            <v>Elementary</v>
          </cell>
          <cell r="E356" t="str">
            <v>CY</v>
          </cell>
          <cell r="F356">
            <v>3326.5</v>
          </cell>
          <cell r="H356">
            <v>1372.5</v>
          </cell>
          <cell r="I356">
            <v>1919.5</v>
          </cell>
          <cell r="K356">
            <v>1919.5</v>
          </cell>
          <cell r="L356">
            <v>0</v>
          </cell>
          <cell r="N356">
            <v>3326.5</v>
          </cell>
          <cell r="O356">
            <v>0</v>
          </cell>
          <cell r="P356">
            <v>0</v>
          </cell>
          <cell r="R356">
            <v>2158.5</v>
          </cell>
          <cell r="S356">
            <v>2124</v>
          </cell>
          <cell r="T356">
            <v>1168</v>
          </cell>
          <cell r="U356">
            <v>0</v>
          </cell>
        </row>
        <row r="357">
          <cell r="A357" t="str">
            <v>1902204400200</v>
          </cell>
          <cell r="B357" t="str">
            <v>LOMBARD SCHOOL DISTRICT 44</v>
          </cell>
          <cell r="C357" t="str">
            <v>DUPAGE</v>
          </cell>
          <cell r="D357" t="str">
            <v>Elementary</v>
          </cell>
          <cell r="E357" t="str">
            <v>Avg</v>
          </cell>
          <cell r="F357">
            <v>3068.62</v>
          </cell>
          <cell r="H357">
            <v>1374.9</v>
          </cell>
          <cell r="I357">
            <v>1646.64</v>
          </cell>
          <cell r="K357">
            <v>1646.64</v>
          </cell>
          <cell r="L357">
            <v>0</v>
          </cell>
          <cell r="N357">
            <v>3068.6199999999994</v>
          </cell>
          <cell r="O357">
            <v>0</v>
          </cell>
          <cell r="P357">
            <v>0</v>
          </cell>
          <cell r="R357">
            <v>2085.4699999999998</v>
          </cell>
          <cell r="S357">
            <v>2038.39</v>
          </cell>
          <cell r="T357">
            <v>983.15000000000009</v>
          </cell>
          <cell r="U357">
            <v>0</v>
          </cell>
        </row>
        <row r="358">
          <cell r="A358" t="str">
            <v>1902204500200</v>
          </cell>
          <cell r="B358" t="str">
            <v>VILLA PARK SCHOOL DIST 45</v>
          </cell>
          <cell r="C358" t="str">
            <v>DUPAGE</v>
          </cell>
          <cell r="D358" t="str">
            <v>Elementary</v>
          </cell>
          <cell r="E358" t="str">
            <v>Avg</v>
          </cell>
          <cell r="F358">
            <v>3122.47</v>
          </cell>
          <cell r="H358">
            <v>1191.49</v>
          </cell>
          <cell r="I358">
            <v>1870.4800000000002</v>
          </cell>
          <cell r="K358">
            <v>1870.4800000000002</v>
          </cell>
          <cell r="L358">
            <v>0</v>
          </cell>
          <cell r="N358">
            <v>3122.47</v>
          </cell>
          <cell r="O358">
            <v>0</v>
          </cell>
          <cell r="P358">
            <v>0</v>
          </cell>
          <cell r="R358">
            <v>1980.15</v>
          </cell>
          <cell r="S358">
            <v>1919.65</v>
          </cell>
          <cell r="T358">
            <v>1142.3200000000002</v>
          </cell>
          <cell r="U358">
            <v>0</v>
          </cell>
        </row>
        <row r="359">
          <cell r="A359" t="str">
            <v>1902204800200</v>
          </cell>
          <cell r="B359" t="str">
            <v>SALT CREEK SCHOOL DIST 48</v>
          </cell>
          <cell r="C359" t="str">
            <v>DUPAGE</v>
          </cell>
          <cell r="D359" t="str">
            <v>Elementary</v>
          </cell>
          <cell r="E359" t="str">
            <v>CY</v>
          </cell>
          <cell r="F359">
            <v>475.25</v>
          </cell>
          <cell r="H359">
            <v>200.25</v>
          </cell>
          <cell r="I359">
            <v>270.5</v>
          </cell>
          <cell r="K359">
            <v>270.5</v>
          </cell>
          <cell r="L359">
            <v>0</v>
          </cell>
          <cell r="N359">
            <v>475.25</v>
          </cell>
          <cell r="O359">
            <v>0</v>
          </cell>
          <cell r="P359">
            <v>0</v>
          </cell>
          <cell r="R359">
            <v>311.75</v>
          </cell>
          <cell r="S359">
            <v>307.25</v>
          </cell>
          <cell r="T359">
            <v>163.5</v>
          </cell>
          <cell r="U359">
            <v>0</v>
          </cell>
        </row>
        <row r="360">
          <cell r="A360" t="str">
            <v>1902205300200</v>
          </cell>
          <cell r="B360" t="str">
            <v>BUTLER SCHOOL DISTRICT 53</v>
          </cell>
          <cell r="C360" t="str">
            <v>DUPAGE</v>
          </cell>
          <cell r="D360" t="str">
            <v>Elementary</v>
          </cell>
          <cell r="E360" t="str">
            <v>Avg</v>
          </cell>
          <cell r="F360">
            <v>498.56</v>
          </cell>
          <cell r="H360">
            <v>163.49</v>
          </cell>
          <cell r="I360">
            <v>331.99</v>
          </cell>
          <cell r="K360">
            <v>331.99</v>
          </cell>
          <cell r="L360">
            <v>0</v>
          </cell>
          <cell r="N360">
            <v>498.55999999999995</v>
          </cell>
          <cell r="O360">
            <v>0</v>
          </cell>
          <cell r="P360">
            <v>0</v>
          </cell>
          <cell r="R360">
            <v>295.89999999999998</v>
          </cell>
          <cell r="S360">
            <v>292.82</v>
          </cell>
          <cell r="T360">
            <v>202.66</v>
          </cell>
          <cell r="U360">
            <v>0</v>
          </cell>
        </row>
        <row r="361">
          <cell r="A361" t="str">
            <v>1902205800200</v>
          </cell>
          <cell r="B361" t="str">
            <v>DOWNERS GROVE GRADE SCH DIST 58</v>
          </cell>
          <cell r="C361" t="str">
            <v>DUPAGE</v>
          </cell>
          <cell r="D361" t="str">
            <v>Elementary</v>
          </cell>
          <cell r="E361" t="str">
            <v>Avg</v>
          </cell>
          <cell r="F361">
            <v>4712.71</v>
          </cell>
          <cell r="H361">
            <v>1867.23</v>
          </cell>
          <cell r="I361">
            <v>2790.4799999999996</v>
          </cell>
          <cell r="K361">
            <v>2790.4799999999996</v>
          </cell>
          <cell r="L361">
            <v>0</v>
          </cell>
          <cell r="N361">
            <v>4712.71</v>
          </cell>
          <cell r="O361">
            <v>0</v>
          </cell>
          <cell r="P361">
            <v>0</v>
          </cell>
          <cell r="R361">
            <v>3023.39</v>
          </cell>
          <cell r="S361">
            <v>2968.39</v>
          </cell>
          <cell r="T361">
            <v>1689.32</v>
          </cell>
          <cell r="U361">
            <v>0</v>
          </cell>
        </row>
        <row r="362">
          <cell r="A362" t="str">
            <v>1902206000200</v>
          </cell>
          <cell r="B362" t="str">
            <v>MAERCKER SCHOOL DISTRICT 60</v>
          </cell>
          <cell r="C362" t="str">
            <v>DUPAGE</v>
          </cell>
          <cell r="D362" t="str">
            <v>Elementary</v>
          </cell>
          <cell r="E362" t="str">
            <v>Avg</v>
          </cell>
          <cell r="F362">
            <v>1390.56</v>
          </cell>
          <cell r="H362">
            <v>585.99</v>
          </cell>
          <cell r="I362">
            <v>788.99000000000012</v>
          </cell>
          <cell r="K362">
            <v>788.99000000000012</v>
          </cell>
          <cell r="L362">
            <v>0</v>
          </cell>
          <cell r="N362">
            <v>1390.56</v>
          </cell>
          <cell r="O362">
            <v>0</v>
          </cell>
          <cell r="P362">
            <v>0</v>
          </cell>
          <cell r="R362">
            <v>921.07</v>
          </cell>
          <cell r="S362">
            <v>905.49</v>
          </cell>
          <cell r="T362">
            <v>469.49</v>
          </cell>
          <cell r="U362">
            <v>0</v>
          </cell>
        </row>
        <row r="363">
          <cell r="A363" t="str">
            <v>1902206100200</v>
          </cell>
          <cell r="B363" t="str">
            <v>DARIEN SCHOOL DIST 61</v>
          </cell>
          <cell r="C363" t="str">
            <v>DUPAGE</v>
          </cell>
          <cell r="D363" t="str">
            <v>Elementary</v>
          </cell>
          <cell r="E363" t="str">
            <v>Avg</v>
          </cell>
          <cell r="F363">
            <v>1344.3</v>
          </cell>
          <cell r="H363">
            <v>573.15</v>
          </cell>
          <cell r="I363">
            <v>752.65000000000009</v>
          </cell>
          <cell r="K363">
            <v>752.65000000000009</v>
          </cell>
          <cell r="L363">
            <v>0</v>
          </cell>
          <cell r="N363">
            <v>1344.3</v>
          </cell>
          <cell r="O363">
            <v>0</v>
          </cell>
          <cell r="P363">
            <v>0</v>
          </cell>
          <cell r="R363">
            <v>872.48</v>
          </cell>
          <cell r="S363">
            <v>853.98</v>
          </cell>
          <cell r="T363">
            <v>471.82000000000005</v>
          </cell>
          <cell r="U363">
            <v>0</v>
          </cell>
        </row>
        <row r="364">
          <cell r="A364" t="str">
            <v>1902206200200</v>
          </cell>
          <cell r="B364" t="str">
            <v>GOWER SCHOOL DIST 62</v>
          </cell>
          <cell r="C364" t="str">
            <v>DUPAGE</v>
          </cell>
          <cell r="D364" t="str">
            <v>Elementary</v>
          </cell>
          <cell r="E364" t="str">
            <v>CY</v>
          </cell>
          <cell r="F364">
            <v>847</v>
          </cell>
          <cell r="H364">
            <v>361.5</v>
          </cell>
          <cell r="I364">
            <v>474.5</v>
          </cell>
          <cell r="K364">
            <v>474.5</v>
          </cell>
          <cell r="L364">
            <v>0</v>
          </cell>
          <cell r="N364">
            <v>847</v>
          </cell>
          <cell r="O364">
            <v>0</v>
          </cell>
          <cell r="P364">
            <v>0</v>
          </cell>
          <cell r="R364">
            <v>564.5</v>
          </cell>
          <cell r="S364">
            <v>553.5</v>
          </cell>
          <cell r="T364">
            <v>282.5</v>
          </cell>
          <cell r="U364">
            <v>0</v>
          </cell>
        </row>
        <row r="365">
          <cell r="A365" t="str">
            <v>1902206300200</v>
          </cell>
          <cell r="B365" t="str">
            <v>CASS SCHOOL DIST 63</v>
          </cell>
          <cell r="C365" t="str">
            <v>DUPAGE</v>
          </cell>
          <cell r="D365" t="str">
            <v>Elementary</v>
          </cell>
          <cell r="E365" t="str">
            <v>CY</v>
          </cell>
          <cell r="F365">
            <v>757.75</v>
          </cell>
          <cell r="H365">
            <v>321</v>
          </cell>
          <cell r="I365">
            <v>427</v>
          </cell>
          <cell r="K365">
            <v>427</v>
          </cell>
          <cell r="L365">
            <v>0</v>
          </cell>
          <cell r="N365">
            <v>757.75</v>
          </cell>
          <cell r="O365">
            <v>0</v>
          </cell>
          <cell r="P365">
            <v>0</v>
          </cell>
          <cell r="R365">
            <v>514.75</v>
          </cell>
          <cell r="S365">
            <v>505</v>
          </cell>
          <cell r="T365">
            <v>243</v>
          </cell>
          <cell r="U365">
            <v>0</v>
          </cell>
        </row>
        <row r="366">
          <cell r="A366" t="str">
            <v>1902206600200</v>
          </cell>
          <cell r="B366" t="str">
            <v>CENTER CASS SCHOOL DIST 66</v>
          </cell>
          <cell r="C366" t="str">
            <v>DUPAGE</v>
          </cell>
          <cell r="D366" t="str">
            <v>Elementary</v>
          </cell>
          <cell r="E366" t="str">
            <v>CY</v>
          </cell>
          <cell r="F366">
            <v>1083.5</v>
          </cell>
          <cell r="H366">
            <v>474</v>
          </cell>
          <cell r="I366">
            <v>596.5</v>
          </cell>
          <cell r="K366">
            <v>596.5</v>
          </cell>
          <cell r="L366">
            <v>0</v>
          </cell>
          <cell r="N366">
            <v>1083.5</v>
          </cell>
          <cell r="O366">
            <v>0</v>
          </cell>
          <cell r="P366">
            <v>0</v>
          </cell>
          <cell r="R366">
            <v>717</v>
          </cell>
          <cell r="S366">
            <v>704</v>
          </cell>
          <cell r="T366">
            <v>366.5</v>
          </cell>
          <cell r="U366">
            <v>0</v>
          </cell>
        </row>
        <row r="367">
          <cell r="A367" t="str">
            <v>1902206800200</v>
          </cell>
          <cell r="B367" t="str">
            <v>WOODRIDGE SCHOOL DIST 68</v>
          </cell>
          <cell r="C367" t="str">
            <v>DUPAGE</v>
          </cell>
          <cell r="D367" t="str">
            <v>Elementary</v>
          </cell>
          <cell r="E367" t="str">
            <v>Avg</v>
          </cell>
          <cell r="F367">
            <v>2876.21</v>
          </cell>
          <cell r="H367">
            <v>1196.32</v>
          </cell>
          <cell r="I367">
            <v>1631.4800000000002</v>
          </cell>
          <cell r="K367">
            <v>1631.4800000000002</v>
          </cell>
          <cell r="L367">
            <v>0</v>
          </cell>
          <cell r="N367">
            <v>2876.21</v>
          </cell>
          <cell r="O367">
            <v>0</v>
          </cell>
          <cell r="P367">
            <v>0</v>
          </cell>
          <cell r="R367">
            <v>1860.89</v>
          </cell>
          <cell r="S367">
            <v>1812.48</v>
          </cell>
          <cell r="T367">
            <v>1015.32</v>
          </cell>
          <cell r="U367">
            <v>0</v>
          </cell>
        </row>
        <row r="368">
          <cell r="A368" t="str">
            <v>1902208601700</v>
          </cell>
          <cell r="B368" t="str">
            <v>HINSDALE TWP H S DIST 86</v>
          </cell>
          <cell r="C368" t="str">
            <v>DUPAGE</v>
          </cell>
          <cell r="D368" t="str">
            <v>High School</v>
          </cell>
          <cell r="E368" t="str">
            <v>Avg</v>
          </cell>
          <cell r="F368">
            <v>4148.6499999999996</v>
          </cell>
          <cell r="H368">
            <v>0</v>
          </cell>
          <cell r="I368">
            <v>4148.6499999999996</v>
          </cell>
          <cell r="K368">
            <v>0</v>
          </cell>
          <cell r="L368">
            <v>4148.6499999999996</v>
          </cell>
          <cell r="N368">
            <v>0</v>
          </cell>
          <cell r="O368">
            <v>4148.6499999999996</v>
          </cell>
          <cell r="P368">
            <v>0</v>
          </cell>
          <cell r="R368">
            <v>0</v>
          </cell>
          <cell r="S368">
            <v>0</v>
          </cell>
          <cell r="T368">
            <v>0</v>
          </cell>
          <cell r="U368">
            <v>4148.6499999999996</v>
          </cell>
        </row>
        <row r="369">
          <cell r="A369" t="str">
            <v>1902208701700</v>
          </cell>
          <cell r="B369" t="str">
            <v>GLENBARD TWP H S DIST 87</v>
          </cell>
          <cell r="C369" t="str">
            <v>DUPAGE</v>
          </cell>
          <cell r="D369" t="str">
            <v>High School</v>
          </cell>
          <cell r="E369" t="str">
            <v>CY</v>
          </cell>
          <cell r="F369">
            <v>8082</v>
          </cell>
          <cell r="H369">
            <v>0</v>
          </cell>
          <cell r="I369">
            <v>8082</v>
          </cell>
          <cell r="K369">
            <v>0</v>
          </cell>
          <cell r="L369">
            <v>8082</v>
          </cell>
          <cell r="N369">
            <v>0</v>
          </cell>
          <cell r="O369">
            <v>8082</v>
          </cell>
          <cell r="P369">
            <v>0</v>
          </cell>
          <cell r="R369">
            <v>0</v>
          </cell>
          <cell r="S369">
            <v>0</v>
          </cell>
          <cell r="T369">
            <v>0</v>
          </cell>
          <cell r="U369">
            <v>8082</v>
          </cell>
        </row>
        <row r="370">
          <cell r="A370" t="str">
            <v>1902208801600</v>
          </cell>
          <cell r="B370" t="str">
            <v>DU PAGE HIGH SCHOOL DIST 88</v>
          </cell>
          <cell r="C370" t="str">
            <v>DUPAGE</v>
          </cell>
          <cell r="D370" t="str">
            <v>High School</v>
          </cell>
          <cell r="E370" t="str">
            <v>Avg</v>
          </cell>
          <cell r="F370">
            <v>3881.15</v>
          </cell>
          <cell r="H370">
            <v>0</v>
          </cell>
          <cell r="I370">
            <v>3881.1499999999996</v>
          </cell>
          <cell r="K370">
            <v>0</v>
          </cell>
          <cell r="L370">
            <v>3881.1499999999996</v>
          </cell>
          <cell r="N370">
            <v>0</v>
          </cell>
          <cell r="O370">
            <v>3881.1499999999996</v>
          </cell>
          <cell r="P370">
            <v>0</v>
          </cell>
          <cell r="R370">
            <v>0</v>
          </cell>
          <cell r="S370">
            <v>0</v>
          </cell>
          <cell r="T370">
            <v>0</v>
          </cell>
          <cell r="U370">
            <v>3881.1499999999996</v>
          </cell>
        </row>
        <row r="371">
          <cell r="A371" t="str">
            <v>1902208900400</v>
          </cell>
          <cell r="B371" t="str">
            <v>GLEN ELLYN C C SCHOOL DIST 89</v>
          </cell>
          <cell r="C371" t="str">
            <v>DUPAGE</v>
          </cell>
          <cell r="D371" t="str">
            <v>Elementary</v>
          </cell>
          <cell r="E371" t="str">
            <v>CY</v>
          </cell>
          <cell r="F371">
            <v>2233.75</v>
          </cell>
          <cell r="H371">
            <v>1010</v>
          </cell>
          <cell r="I371">
            <v>1190</v>
          </cell>
          <cell r="K371">
            <v>1190</v>
          </cell>
          <cell r="L371">
            <v>0</v>
          </cell>
          <cell r="N371">
            <v>2233.75</v>
          </cell>
          <cell r="O371">
            <v>0</v>
          </cell>
          <cell r="P371">
            <v>0</v>
          </cell>
          <cell r="R371">
            <v>1530.75</v>
          </cell>
          <cell r="S371">
            <v>1497</v>
          </cell>
          <cell r="T371">
            <v>703</v>
          </cell>
          <cell r="U371">
            <v>0</v>
          </cell>
        </row>
        <row r="372">
          <cell r="A372" t="str">
            <v>1902209300400</v>
          </cell>
          <cell r="B372" t="str">
            <v>COMMUNITY CONSOLIDATED S D 93</v>
          </cell>
          <cell r="C372" t="str">
            <v>DUPAGE</v>
          </cell>
          <cell r="D372" t="str">
            <v>Elementary</v>
          </cell>
          <cell r="E372" t="str">
            <v>Avg</v>
          </cell>
          <cell r="F372">
            <v>3385.37</v>
          </cell>
          <cell r="H372">
            <v>1357.57</v>
          </cell>
          <cell r="I372">
            <v>1976.9700000000003</v>
          </cell>
          <cell r="K372">
            <v>1976.9700000000003</v>
          </cell>
          <cell r="L372">
            <v>0</v>
          </cell>
          <cell r="N372">
            <v>3385.3699999999994</v>
          </cell>
          <cell r="O372">
            <v>0</v>
          </cell>
          <cell r="P372">
            <v>0</v>
          </cell>
          <cell r="R372">
            <v>2141.39</v>
          </cell>
          <cell r="S372">
            <v>2090.56</v>
          </cell>
          <cell r="T372">
            <v>1243.98</v>
          </cell>
          <cell r="U372">
            <v>0</v>
          </cell>
        </row>
        <row r="373">
          <cell r="A373" t="str">
            <v>1902209401600</v>
          </cell>
          <cell r="B373" t="str">
            <v>COMMUNITY HIGH SCH DISTRICT 94</v>
          </cell>
          <cell r="C373" t="str">
            <v>DUPAGE</v>
          </cell>
          <cell r="D373" t="str">
            <v>High School</v>
          </cell>
          <cell r="E373" t="str">
            <v>CY</v>
          </cell>
          <cell r="F373">
            <v>2045.5</v>
          </cell>
          <cell r="H373">
            <v>0</v>
          </cell>
          <cell r="I373">
            <v>2045.5</v>
          </cell>
          <cell r="K373">
            <v>0</v>
          </cell>
          <cell r="L373">
            <v>2045.5</v>
          </cell>
          <cell r="N373">
            <v>0</v>
          </cell>
          <cell r="O373">
            <v>2045.5</v>
          </cell>
          <cell r="P373">
            <v>0</v>
          </cell>
          <cell r="R373">
            <v>0</v>
          </cell>
          <cell r="S373">
            <v>0</v>
          </cell>
          <cell r="T373">
            <v>0</v>
          </cell>
          <cell r="U373">
            <v>2045.5</v>
          </cell>
        </row>
        <row r="374">
          <cell r="A374" t="str">
            <v>1902209901600</v>
          </cell>
          <cell r="B374" t="str">
            <v>COMMUNITY HIGH SCHOOL DIST 99</v>
          </cell>
          <cell r="C374" t="str">
            <v>DUPAGE</v>
          </cell>
          <cell r="D374" t="str">
            <v>High School</v>
          </cell>
          <cell r="E374" t="str">
            <v>CY</v>
          </cell>
          <cell r="F374">
            <v>4965.5</v>
          </cell>
          <cell r="H374">
            <v>0</v>
          </cell>
          <cell r="I374">
            <v>4965.5</v>
          </cell>
          <cell r="K374">
            <v>0</v>
          </cell>
          <cell r="L374">
            <v>4965.5</v>
          </cell>
          <cell r="N374">
            <v>0</v>
          </cell>
          <cell r="O374">
            <v>4965.5</v>
          </cell>
          <cell r="P374">
            <v>0</v>
          </cell>
          <cell r="R374">
            <v>0</v>
          </cell>
          <cell r="S374">
            <v>0</v>
          </cell>
          <cell r="T374">
            <v>0</v>
          </cell>
          <cell r="U374">
            <v>4965.5</v>
          </cell>
        </row>
        <row r="375">
          <cell r="A375" t="str">
            <v>1902210001600</v>
          </cell>
          <cell r="B375" t="str">
            <v>FENTON COMM H S DIST 100</v>
          </cell>
          <cell r="C375" t="str">
            <v>DUPAGE</v>
          </cell>
          <cell r="D375" t="str">
            <v>High School</v>
          </cell>
          <cell r="E375" t="str">
            <v>Avg</v>
          </cell>
          <cell r="F375">
            <v>1459.65</v>
          </cell>
          <cell r="H375">
            <v>0</v>
          </cell>
          <cell r="I375">
            <v>1459.65</v>
          </cell>
          <cell r="K375">
            <v>0</v>
          </cell>
          <cell r="L375">
            <v>1459.65</v>
          </cell>
          <cell r="N375">
            <v>0</v>
          </cell>
          <cell r="O375">
            <v>1459.65</v>
          </cell>
          <cell r="P375">
            <v>0</v>
          </cell>
          <cell r="R375">
            <v>0</v>
          </cell>
          <cell r="S375">
            <v>0</v>
          </cell>
          <cell r="T375">
            <v>0</v>
          </cell>
          <cell r="U375">
            <v>1459.65</v>
          </cell>
        </row>
        <row r="376">
          <cell r="A376" t="str">
            <v>1902210801600</v>
          </cell>
          <cell r="B376" t="str">
            <v>LAKE PARK COMM H S DIST 108</v>
          </cell>
          <cell r="C376" t="str">
            <v>DUPAGE</v>
          </cell>
          <cell r="D376" t="str">
            <v>High School</v>
          </cell>
          <cell r="E376" t="str">
            <v>CY</v>
          </cell>
          <cell r="F376">
            <v>2616</v>
          </cell>
          <cell r="H376">
            <v>0</v>
          </cell>
          <cell r="I376">
            <v>2616</v>
          </cell>
          <cell r="K376">
            <v>0</v>
          </cell>
          <cell r="L376">
            <v>2616</v>
          </cell>
          <cell r="N376">
            <v>0</v>
          </cell>
          <cell r="O376">
            <v>2616</v>
          </cell>
          <cell r="P376">
            <v>0</v>
          </cell>
          <cell r="R376">
            <v>0</v>
          </cell>
          <cell r="S376">
            <v>0</v>
          </cell>
          <cell r="T376">
            <v>0</v>
          </cell>
          <cell r="U376">
            <v>2616</v>
          </cell>
        </row>
        <row r="377">
          <cell r="A377" t="str">
            <v>1902218000400</v>
          </cell>
          <cell r="B377" t="str">
            <v>COMMUNITY CONS SCH DIST 180</v>
          </cell>
          <cell r="C377" t="str">
            <v>DUPAGE</v>
          </cell>
          <cell r="D377" t="str">
            <v>Elementary</v>
          </cell>
          <cell r="E377" t="str">
            <v>Avg</v>
          </cell>
          <cell r="F377">
            <v>542.29999999999995</v>
          </cell>
          <cell r="H377">
            <v>226.32</v>
          </cell>
          <cell r="I377">
            <v>312.48</v>
          </cell>
          <cell r="K377">
            <v>312.48</v>
          </cell>
          <cell r="L377">
            <v>0</v>
          </cell>
          <cell r="N377">
            <v>542.29999999999995</v>
          </cell>
          <cell r="O377">
            <v>0</v>
          </cell>
          <cell r="P377">
            <v>0</v>
          </cell>
          <cell r="R377">
            <v>341.47999999999996</v>
          </cell>
          <cell r="S377">
            <v>337.97999999999996</v>
          </cell>
          <cell r="T377">
            <v>200.82</v>
          </cell>
          <cell r="U377">
            <v>0</v>
          </cell>
        </row>
        <row r="378">
          <cell r="A378" t="str">
            <v>1902218100400</v>
          </cell>
          <cell r="B378" t="str">
            <v>HINSDALE C C SCHOOL DIST 181</v>
          </cell>
          <cell r="C378" t="str">
            <v>DUPAGE</v>
          </cell>
          <cell r="D378" t="str">
            <v>Elementary</v>
          </cell>
          <cell r="E378" t="str">
            <v>Avg</v>
          </cell>
          <cell r="F378">
            <v>3515.55</v>
          </cell>
          <cell r="H378">
            <v>1311.6499999999999</v>
          </cell>
          <cell r="I378">
            <v>2177.8199999999997</v>
          </cell>
          <cell r="K378">
            <v>2177.8199999999997</v>
          </cell>
          <cell r="L378">
            <v>0</v>
          </cell>
          <cell r="N378">
            <v>3515.5499999999997</v>
          </cell>
          <cell r="O378">
            <v>0</v>
          </cell>
          <cell r="P378">
            <v>0</v>
          </cell>
          <cell r="R378">
            <v>2207.89</v>
          </cell>
          <cell r="S378">
            <v>2181.81</v>
          </cell>
          <cell r="T378">
            <v>1307.6600000000001</v>
          </cell>
          <cell r="U378">
            <v>0</v>
          </cell>
        </row>
        <row r="379">
          <cell r="A379" t="str">
            <v>1902220002600</v>
          </cell>
          <cell r="B379" t="str">
            <v>COMMUNITY UNIT SCHOOL DIST 200</v>
          </cell>
          <cell r="C379" t="str">
            <v>DUPAGE</v>
          </cell>
          <cell r="D379" t="str">
            <v>Unit</v>
          </cell>
          <cell r="E379" t="str">
            <v>Avg</v>
          </cell>
          <cell r="F379">
            <v>11880.54</v>
          </cell>
          <cell r="H379">
            <v>3108.07</v>
          </cell>
          <cell r="I379">
            <v>8669.9699999999993</v>
          </cell>
          <cell r="K379">
            <v>4705.3099999999995</v>
          </cell>
          <cell r="L379">
            <v>3964.66</v>
          </cell>
          <cell r="N379">
            <v>0</v>
          </cell>
          <cell r="O379">
            <v>0</v>
          </cell>
          <cell r="P379">
            <v>11880.54</v>
          </cell>
          <cell r="R379">
            <v>5081.2300000000005</v>
          </cell>
          <cell r="S379">
            <v>4978.7299999999996</v>
          </cell>
          <cell r="T379">
            <v>2834.65</v>
          </cell>
          <cell r="U379">
            <v>3964.66</v>
          </cell>
        </row>
        <row r="380">
          <cell r="A380" t="str">
            <v>1902220102600</v>
          </cell>
          <cell r="B380" t="str">
            <v>WESTMONT C U SCHOOL DIST 201</v>
          </cell>
          <cell r="C380" t="str">
            <v>DUPAGE</v>
          </cell>
          <cell r="D380" t="str">
            <v>Unit</v>
          </cell>
          <cell r="E380" t="str">
            <v>CY</v>
          </cell>
          <cell r="F380">
            <v>1331</v>
          </cell>
          <cell r="H380">
            <v>428.5</v>
          </cell>
          <cell r="I380">
            <v>890.5</v>
          </cell>
          <cell r="K380">
            <v>489</v>
          </cell>
          <cell r="L380">
            <v>401.5</v>
          </cell>
          <cell r="N380">
            <v>0</v>
          </cell>
          <cell r="O380">
            <v>0</v>
          </cell>
          <cell r="P380">
            <v>1331</v>
          </cell>
          <cell r="R380">
            <v>645.5</v>
          </cell>
          <cell r="S380">
            <v>633.5</v>
          </cell>
          <cell r="T380">
            <v>284</v>
          </cell>
          <cell r="U380">
            <v>401.5</v>
          </cell>
        </row>
        <row r="381">
          <cell r="A381" t="str">
            <v>1902220202600</v>
          </cell>
          <cell r="B381" t="str">
            <v>LISLE C U SCH DIST 202</v>
          </cell>
          <cell r="C381" t="str">
            <v>DUPAGE</v>
          </cell>
          <cell r="D381" t="str">
            <v>Unit</v>
          </cell>
          <cell r="E381" t="str">
            <v>Avg</v>
          </cell>
          <cell r="F381">
            <v>1420.31</v>
          </cell>
          <cell r="H381">
            <v>429.07</v>
          </cell>
          <cell r="I381">
            <v>981.49</v>
          </cell>
          <cell r="K381">
            <v>520.66</v>
          </cell>
          <cell r="L381">
            <v>460.83</v>
          </cell>
          <cell r="N381">
            <v>0</v>
          </cell>
          <cell r="O381">
            <v>0</v>
          </cell>
          <cell r="P381">
            <v>1420.31</v>
          </cell>
          <cell r="R381">
            <v>648.31999999999994</v>
          </cell>
          <cell r="S381">
            <v>638.56999999999994</v>
          </cell>
          <cell r="T381">
            <v>311.15999999999997</v>
          </cell>
          <cell r="U381">
            <v>460.83</v>
          </cell>
        </row>
        <row r="382">
          <cell r="A382" t="str">
            <v>1902220302600</v>
          </cell>
          <cell r="B382" t="str">
            <v>NAPERVILLE C U DIST 203</v>
          </cell>
          <cell r="C382" t="str">
            <v>DUPAGE</v>
          </cell>
          <cell r="D382" t="str">
            <v>Unit</v>
          </cell>
          <cell r="E382" t="str">
            <v>CY</v>
          </cell>
          <cell r="F382">
            <v>16314</v>
          </cell>
          <cell r="H382">
            <v>4636</v>
          </cell>
          <cell r="I382">
            <v>11569.5</v>
          </cell>
          <cell r="K382">
            <v>6155.5</v>
          </cell>
          <cell r="L382">
            <v>5414</v>
          </cell>
          <cell r="N382">
            <v>0</v>
          </cell>
          <cell r="O382">
            <v>0</v>
          </cell>
          <cell r="P382">
            <v>16314</v>
          </cell>
          <cell r="R382">
            <v>7179</v>
          </cell>
          <cell r="S382">
            <v>7070.5</v>
          </cell>
          <cell r="T382">
            <v>3721</v>
          </cell>
          <cell r="U382">
            <v>5414</v>
          </cell>
        </row>
        <row r="383">
          <cell r="A383" t="str">
            <v>1902220402600</v>
          </cell>
          <cell r="B383" t="str">
            <v>INDIAN PRAIRIE C U SCH DIST 204</v>
          </cell>
          <cell r="C383" t="str">
            <v>DUPAGE</v>
          </cell>
          <cell r="D383" t="str">
            <v>Unit</v>
          </cell>
          <cell r="E383" t="str">
            <v>Avg</v>
          </cell>
          <cell r="F383">
            <v>26651.46</v>
          </cell>
          <cell r="H383">
            <v>7093.74</v>
          </cell>
          <cell r="I383">
            <v>19400.469999999998</v>
          </cell>
          <cell r="K383">
            <v>10320.99</v>
          </cell>
          <cell r="L383">
            <v>9079.48</v>
          </cell>
          <cell r="N383">
            <v>0</v>
          </cell>
          <cell r="O383">
            <v>0</v>
          </cell>
          <cell r="P383">
            <v>26651.46</v>
          </cell>
          <cell r="R383">
            <v>11185.32</v>
          </cell>
          <cell r="S383">
            <v>11028.07</v>
          </cell>
          <cell r="T383">
            <v>6386.66</v>
          </cell>
          <cell r="U383">
            <v>9079.48</v>
          </cell>
        </row>
        <row r="384">
          <cell r="A384" t="str">
            <v>1902220502600</v>
          </cell>
          <cell r="B384" t="str">
            <v>ELMHURST SCHOOL DIST 205</v>
          </cell>
          <cell r="C384" t="str">
            <v>DUPAGE</v>
          </cell>
          <cell r="D384" t="str">
            <v>Unit</v>
          </cell>
          <cell r="E384" t="str">
            <v>CY</v>
          </cell>
          <cell r="F384">
            <v>8234.25</v>
          </cell>
          <cell r="H384">
            <v>2125.75</v>
          </cell>
          <cell r="I384">
            <v>6037</v>
          </cell>
          <cell r="K384">
            <v>3137</v>
          </cell>
          <cell r="L384">
            <v>2900</v>
          </cell>
          <cell r="N384">
            <v>0</v>
          </cell>
          <cell r="O384">
            <v>0</v>
          </cell>
          <cell r="P384">
            <v>8234.25</v>
          </cell>
          <cell r="R384">
            <v>3419.25</v>
          </cell>
          <cell r="S384">
            <v>3347.75</v>
          </cell>
          <cell r="T384">
            <v>1915</v>
          </cell>
          <cell r="U384">
            <v>2900</v>
          </cell>
        </row>
        <row r="385">
          <cell r="A385" t="str">
            <v>2002400102600</v>
          </cell>
          <cell r="B385" t="str">
            <v>EDWARDS COUNTY C U SCH DIST 1</v>
          </cell>
          <cell r="C385" t="str">
            <v>EDWARDS</v>
          </cell>
          <cell r="D385" t="str">
            <v>Unit</v>
          </cell>
          <cell r="E385" t="str">
            <v>Avg</v>
          </cell>
          <cell r="F385">
            <v>867.45</v>
          </cell>
          <cell r="H385">
            <v>253.82</v>
          </cell>
          <cell r="I385">
            <v>604.46999999999991</v>
          </cell>
          <cell r="K385">
            <v>310.97999999999996</v>
          </cell>
          <cell r="L385">
            <v>293.49</v>
          </cell>
          <cell r="N385">
            <v>0</v>
          </cell>
          <cell r="O385">
            <v>0</v>
          </cell>
          <cell r="P385">
            <v>867.45</v>
          </cell>
          <cell r="R385">
            <v>381.14</v>
          </cell>
          <cell r="S385">
            <v>371.97999999999996</v>
          </cell>
          <cell r="T385">
            <v>192.82</v>
          </cell>
          <cell r="U385">
            <v>293.49</v>
          </cell>
        </row>
        <row r="386">
          <cell r="A386" t="str">
            <v>2003000702600</v>
          </cell>
          <cell r="B386" t="str">
            <v>GALLATIN C U SCHOOL DISTRICT 7</v>
          </cell>
          <cell r="C386" t="str">
            <v>GALLATIN</v>
          </cell>
          <cell r="D386" t="str">
            <v>Unit</v>
          </cell>
          <cell r="E386" t="str">
            <v>Avg</v>
          </cell>
          <cell r="F386">
            <v>698.96</v>
          </cell>
          <cell r="H386">
            <v>203.82</v>
          </cell>
          <cell r="I386">
            <v>489.97999999999996</v>
          </cell>
          <cell r="K386">
            <v>277.49</v>
          </cell>
          <cell r="L386">
            <v>212.49</v>
          </cell>
          <cell r="N386">
            <v>0</v>
          </cell>
          <cell r="O386">
            <v>0</v>
          </cell>
          <cell r="P386">
            <v>698.96</v>
          </cell>
          <cell r="R386">
            <v>314.48</v>
          </cell>
          <cell r="S386">
            <v>309.32</v>
          </cell>
          <cell r="T386">
            <v>171.99</v>
          </cell>
          <cell r="U386">
            <v>212.49</v>
          </cell>
        </row>
        <row r="387">
          <cell r="A387" t="str">
            <v>2003301002600</v>
          </cell>
          <cell r="B387" t="str">
            <v>HAMILTON CO C U SCHOOL DIST 10</v>
          </cell>
          <cell r="C387" t="str">
            <v>HAMILTON</v>
          </cell>
          <cell r="D387" t="str">
            <v>Unit</v>
          </cell>
          <cell r="E387" t="str">
            <v>Avg</v>
          </cell>
          <cell r="F387">
            <v>1103.95</v>
          </cell>
          <cell r="H387">
            <v>298.64999999999998</v>
          </cell>
          <cell r="I387">
            <v>794.63999999999987</v>
          </cell>
          <cell r="K387">
            <v>426.31999999999994</v>
          </cell>
          <cell r="L387">
            <v>368.32</v>
          </cell>
          <cell r="N387">
            <v>0</v>
          </cell>
          <cell r="O387">
            <v>0</v>
          </cell>
          <cell r="P387">
            <v>1103.9499999999998</v>
          </cell>
          <cell r="R387">
            <v>483.63999999999993</v>
          </cell>
          <cell r="S387">
            <v>472.97999999999996</v>
          </cell>
          <cell r="T387">
            <v>251.99</v>
          </cell>
          <cell r="U387">
            <v>368.32</v>
          </cell>
        </row>
        <row r="388">
          <cell r="A388" t="str">
            <v>2003500102600</v>
          </cell>
          <cell r="B388" t="str">
            <v>HARDIN CO COMM UNIT DIST 1</v>
          </cell>
          <cell r="C388" t="str">
            <v>HARDIN</v>
          </cell>
          <cell r="D388" t="str">
            <v>Unit</v>
          </cell>
          <cell r="E388" t="str">
            <v>Avg</v>
          </cell>
          <cell r="F388">
            <v>513.11</v>
          </cell>
          <cell r="H388">
            <v>139.14999999999998</v>
          </cell>
          <cell r="I388">
            <v>370.8</v>
          </cell>
          <cell r="K388">
            <v>215.98</v>
          </cell>
          <cell r="L388">
            <v>154.82</v>
          </cell>
          <cell r="N388">
            <v>0</v>
          </cell>
          <cell r="O388">
            <v>0</v>
          </cell>
          <cell r="P388">
            <v>513.11</v>
          </cell>
          <cell r="R388">
            <v>227.79999999999998</v>
          </cell>
          <cell r="S388">
            <v>224.63999999999996</v>
          </cell>
          <cell r="T388">
            <v>130.49</v>
          </cell>
          <cell r="U388">
            <v>154.82</v>
          </cell>
        </row>
        <row r="389">
          <cell r="A389" t="str">
            <v>2007600102600</v>
          </cell>
          <cell r="B389" t="str">
            <v>POPE CO COMM UNIT DIST 1</v>
          </cell>
          <cell r="C389" t="str">
            <v>POPE</v>
          </cell>
          <cell r="D389" t="str">
            <v>Unit</v>
          </cell>
          <cell r="E389" t="str">
            <v>Avg</v>
          </cell>
          <cell r="F389">
            <v>484.03</v>
          </cell>
          <cell r="H389">
            <v>135.16</v>
          </cell>
          <cell r="I389">
            <v>344.12</v>
          </cell>
          <cell r="K389">
            <v>185.97</v>
          </cell>
          <cell r="L389">
            <v>158.14999999999998</v>
          </cell>
          <cell r="N389">
            <v>0</v>
          </cell>
          <cell r="O389">
            <v>0</v>
          </cell>
          <cell r="P389">
            <v>484.03</v>
          </cell>
          <cell r="R389">
            <v>203.23</v>
          </cell>
          <cell r="S389">
            <v>198.48</v>
          </cell>
          <cell r="T389">
            <v>122.64999999999999</v>
          </cell>
          <cell r="U389">
            <v>158.14999999999998</v>
          </cell>
        </row>
        <row r="390">
          <cell r="A390" t="str">
            <v>2008300102600</v>
          </cell>
          <cell r="B390" t="str">
            <v>GALATIA C U SCHOOL DIST 1</v>
          </cell>
          <cell r="C390" t="str">
            <v>SALINE</v>
          </cell>
          <cell r="D390" t="str">
            <v>Unit</v>
          </cell>
          <cell r="E390" t="str">
            <v>CY</v>
          </cell>
          <cell r="F390">
            <v>409</v>
          </cell>
          <cell r="H390">
            <v>124</v>
          </cell>
          <cell r="I390">
            <v>280.5</v>
          </cell>
          <cell r="K390">
            <v>143</v>
          </cell>
          <cell r="L390">
            <v>137.5</v>
          </cell>
          <cell r="N390">
            <v>0</v>
          </cell>
          <cell r="O390">
            <v>0</v>
          </cell>
          <cell r="P390">
            <v>409</v>
          </cell>
          <cell r="R390">
            <v>193.5</v>
          </cell>
          <cell r="S390">
            <v>189</v>
          </cell>
          <cell r="T390">
            <v>78</v>
          </cell>
          <cell r="U390">
            <v>137.5</v>
          </cell>
        </row>
        <row r="391">
          <cell r="A391" t="str">
            <v>2008300202600</v>
          </cell>
          <cell r="B391" t="str">
            <v>CARRIER MILLS-STONEFORT CUSD 2</v>
          </cell>
          <cell r="C391" t="str">
            <v>SALINE</v>
          </cell>
          <cell r="D391" t="str">
            <v>Unit</v>
          </cell>
          <cell r="E391" t="str">
            <v>CY</v>
          </cell>
          <cell r="F391">
            <v>430.75</v>
          </cell>
          <cell r="H391">
            <v>142.5</v>
          </cell>
          <cell r="I391">
            <v>286.5</v>
          </cell>
          <cell r="K391">
            <v>156.5</v>
          </cell>
          <cell r="L391">
            <v>130</v>
          </cell>
          <cell r="N391">
            <v>0</v>
          </cell>
          <cell r="O391">
            <v>0</v>
          </cell>
          <cell r="P391">
            <v>430.75</v>
          </cell>
          <cell r="R391">
            <v>206.75</v>
          </cell>
          <cell r="S391">
            <v>205</v>
          </cell>
          <cell r="T391">
            <v>94</v>
          </cell>
          <cell r="U391">
            <v>130</v>
          </cell>
        </row>
        <row r="392">
          <cell r="A392" t="str">
            <v>2008300302600</v>
          </cell>
          <cell r="B392" t="str">
            <v>HARRISBURG C U SCHOOL DIST 3</v>
          </cell>
          <cell r="C392" t="str">
            <v>SALINE</v>
          </cell>
          <cell r="D392" t="str">
            <v>Unit</v>
          </cell>
          <cell r="E392" t="str">
            <v>Avg</v>
          </cell>
          <cell r="F392">
            <v>1826.2</v>
          </cell>
          <cell r="H392">
            <v>540.80999999999995</v>
          </cell>
          <cell r="I392">
            <v>1271.48</v>
          </cell>
          <cell r="K392">
            <v>698.82</v>
          </cell>
          <cell r="L392">
            <v>572.66000000000008</v>
          </cell>
          <cell r="N392">
            <v>0</v>
          </cell>
          <cell r="O392">
            <v>0</v>
          </cell>
          <cell r="P392">
            <v>1826.1999999999998</v>
          </cell>
          <cell r="R392">
            <v>825.37999999999988</v>
          </cell>
          <cell r="S392">
            <v>811.46999999999991</v>
          </cell>
          <cell r="T392">
            <v>428.16</v>
          </cell>
          <cell r="U392">
            <v>572.66000000000008</v>
          </cell>
        </row>
        <row r="393">
          <cell r="A393" t="str">
            <v>2008300402600</v>
          </cell>
          <cell r="B393" t="str">
            <v>ELDORADO COMM UNIT DISTRICT 4</v>
          </cell>
          <cell r="C393" t="str">
            <v>SALINE</v>
          </cell>
          <cell r="D393" t="str">
            <v>Unit</v>
          </cell>
          <cell r="E393" t="str">
            <v>Avg</v>
          </cell>
          <cell r="F393">
            <v>1048.3800000000001</v>
          </cell>
          <cell r="H393">
            <v>320.15999999999997</v>
          </cell>
          <cell r="I393">
            <v>721.81</v>
          </cell>
          <cell r="K393">
            <v>383.15999999999997</v>
          </cell>
          <cell r="L393">
            <v>338.65</v>
          </cell>
          <cell r="N393">
            <v>0</v>
          </cell>
          <cell r="O393">
            <v>0</v>
          </cell>
          <cell r="P393">
            <v>1048.3799999999999</v>
          </cell>
          <cell r="R393">
            <v>470.57</v>
          </cell>
          <cell r="S393">
            <v>464.15999999999997</v>
          </cell>
          <cell r="T393">
            <v>239.16</v>
          </cell>
          <cell r="U393">
            <v>338.65</v>
          </cell>
        </row>
        <row r="394">
          <cell r="A394" t="str">
            <v>2009301702400</v>
          </cell>
          <cell r="B394" t="str">
            <v>ALLENDALE C C SCHOOL DIST 17</v>
          </cell>
          <cell r="C394" t="str">
            <v>WABASH</v>
          </cell>
          <cell r="D394" t="str">
            <v>Unit</v>
          </cell>
          <cell r="E394" t="str">
            <v>CY</v>
          </cell>
          <cell r="F394">
            <v>173.25</v>
          </cell>
          <cell r="H394">
            <v>61</v>
          </cell>
          <cell r="I394">
            <v>110.5</v>
          </cell>
          <cell r="K394">
            <v>69</v>
          </cell>
          <cell r="L394">
            <v>41.5</v>
          </cell>
          <cell r="N394">
            <v>0</v>
          </cell>
          <cell r="O394">
            <v>0</v>
          </cell>
          <cell r="P394">
            <v>173.25</v>
          </cell>
          <cell r="R394">
            <v>89.25</v>
          </cell>
          <cell r="S394">
            <v>87.5</v>
          </cell>
          <cell r="T394">
            <v>42.5</v>
          </cell>
          <cell r="U394">
            <v>41.5</v>
          </cell>
        </row>
        <row r="395">
          <cell r="A395" t="str">
            <v>2009334802600</v>
          </cell>
          <cell r="B395" t="str">
            <v>WABASH C U SCH DIST 348</v>
          </cell>
          <cell r="C395" t="str">
            <v>WABASH</v>
          </cell>
          <cell r="D395" t="str">
            <v>Unit</v>
          </cell>
          <cell r="E395" t="str">
            <v>CY</v>
          </cell>
          <cell r="F395">
            <v>1401.75</v>
          </cell>
          <cell r="H395">
            <v>411.75</v>
          </cell>
          <cell r="I395">
            <v>970</v>
          </cell>
          <cell r="K395">
            <v>504.5</v>
          </cell>
          <cell r="L395">
            <v>465.5</v>
          </cell>
          <cell r="N395">
            <v>0</v>
          </cell>
          <cell r="O395">
            <v>0</v>
          </cell>
          <cell r="P395">
            <v>1401.75</v>
          </cell>
          <cell r="R395">
            <v>635.75</v>
          </cell>
          <cell r="S395">
            <v>615.75</v>
          </cell>
          <cell r="T395">
            <v>300.5</v>
          </cell>
          <cell r="U395">
            <v>465.5</v>
          </cell>
        </row>
        <row r="396">
          <cell r="A396" t="str">
            <v>2009600600400</v>
          </cell>
          <cell r="B396" t="str">
            <v>NEW HOPE C C SCHOOL DIST 6</v>
          </cell>
          <cell r="C396" t="str">
            <v>WAYNE</v>
          </cell>
          <cell r="D396" t="str">
            <v>Elementary</v>
          </cell>
          <cell r="E396" t="str">
            <v>CY</v>
          </cell>
          <cell r="F396">
            <v>188.5</v>
          </cell>
          <cell r="H396">
            <v>89.5</v>
          </cell>
          <cell r="I396">
            <v>94</v>
          </cell>
          <cell r="K396">
            <v>94</v>
          </cell>
          <cell r="L396">
            <v>0</v>
          </cell>
          <cell r="N396">
            <v>188.5</v>
          </cell>
          <cell r="O396">
            <v>0</v>
          </cell>
          <cell r="P396">
            <v>0</v>
          </cell>
          <cell r="R396">
            <v>130</v>
          </cell>
          <cell r="S396">
            <v>125</v>
          </cell>
          <cell r="T396">
            <v>58.5</v>
          </cell>
          <cell r="U396">
            <v>0</v>
          </cell>
        </row>
        <row r="397">
          <cell r="A397" t="str">
            <v>2009601400400</v>
          </cell>
          <cell r="B397" t="str">
            <v>GEFF C C SCHOOL DISTRICT 14</v>
          </cell>
          <cell r="C397" t="str">
            <v>WAYNE</v>
          </cell>
          <cell r="D397" t="str">
            <v>Elementary</v>
          </cell>
          <cell r="E397" t="str">
            <v>Avg</v>
          </cell>
          <cell r="F397">
            <v>87.29</v>
          </cell>
          <cell r="H397">
            <v>40.150000000000006</v>
          </cell>
          <cell r="I397">
            <v>45.980000000000004</v>
          </cell>
          <cell r="K397">
            <v>45.980000000000004</v>
          </cell>
          <cell r="L397">
            <v>0</v>
          </cell>
          <cell r="N397">
            <v>87.289999999999992</v>
          </cell>
          <cell r="O397">
            <v>0</v>
          </cell>
          <cell r="P397">
            <v>0</v>
          </cell>
          <cell r="R397">
            <v>60.3</v>
          </cell>
          <cell r="S397">
            <v>59.14</v>
          </cell>
          <cell r="T397">
            <v>26.990000000000002</v>
          </cell>
          <cell r="U397">
            <v>0</v>
          </cell>
        </row>
        <row r="398">
          <cell r="A398" t="str">
            <v>2009601700400</v>
          </cell>
          <cell r="B398" t="str">
            <v>JASPER COMM CONS SCHOOL DIST 17</v>
          </cell>
          <cell r="C398" t="str">
            <v>WAYNE</v>
          </cell>
          <cell r="D398" t="str">
            <v>Elementary</v>
          </cell>
          <cell r="E398" t="str">
            <v>CY</v>
          </cell>
          <cell r="F398">
            <v>187</v>
          </cell>
          <cell r="H398">
            <v>82</v>
          </cell>
          <cell r="I398">
            <v>104</v>
          </cell>
          <cell r="K398">
            <v>104</v>
          </cell>
          <cell r="L398">
            <v>0</v>
          </cell>
          <cell r="N398">
            <v>187</v>
          </cell>
          <cell r="O398">
            <v>0</v>
          </cell>
          <cell r="P398">
            <v>0</v>
          </cell>
          <cell r="R398">
            <v>120.5</v>
          </cell>
          <cell r="S398">
            <v>119.5</v>
          </cell>
          <cell r="T398">
            <v>66.5</v>
          </cell>
          <cell r="U398">
            <v>0</v>
          </cell>
        </row>
        <row r="399">
          <cell r="A399" t="str">
            <v>2009610002600</v>
          </cell>
          <cell r="B399" t="str">
            <v>WAYNE CITY C U SCHOOL DIST 100</v>
          </cell>
          <cell r="C399" t="str">
            <v>WAYNE</v>
          </cell>
          <cell r="D399" t="str">
            <v>Unit</v>
          </cell>
          <cell r="E399" t="str">
            <v>CY</v>
          </cell>
          <cell r="F399">
            <v>499.75</v>
          </cell>
          <cell r="H399">
            <v>159</v>
          </cell>
          <cell r="I399">
            <v>337</v>
          </cell>
          <cell r="K399">
            <v>187</v>
          </cell>
          <cell r="L399">
            <v>150</v>
          </cell>
          <cell r="N399">
            <v>0</v>
          </cell>
          <cell r="O399">
            <v>0</v>
          </cell>
          <cell r="P399">
            <v>499.75</v>
          </cell>
          <cell r="R399">
            <v>235.75</v>
          </cell>
          <cell r="S399">
            <v>232</v>
          </cell>
          <cell r="T399">
            <v>114</v>
          </cell>
          <cell r="U399">
            <v>150</v>
          </cell>
        </row>
        <row r="400">
          <cell r="A400" t="str">
            <v>2009611200400</v>
          </cell>
          <cell r="B400" t="str">
            <v>FAIRFIELD PUBLIC SCHOOL DIST 112</v>
          </cell>
          <cell r="C400" t="str">
            <v>WAYNE</v>
          </cell>
          <cell r="D400" t="str">
            <v>Elementary</v>
          </cell>
          <cell r="E400" t="str">
            <v>CY</v>
          </cell>
          <cell r="F400">
            <v>596.75</v>
          </cell>
          <cell r="H400">
            <v>252.5</v>
          </cell>
          <cell r="I400">
            <v>334</v>
          </cell>
          <cell r="K400">
            <v>334</v>
          </cell>
          <cell r="L400">
            <v>0</v>
          </cell>
          <cell r="N400">
            <v>596.75</v>
          </cell>
          <cell r="O400">
            <v>0</v>
          </cell>
          <cell r="P400">
            <v>0</v>
          </cell>
          <cell r="R400">
            <v>390.25</v>
          </cell>
          <cell r="S400">
            <v>380</v>
          </cell>
          <cell r="T400">
            <v>206.5</v>
          </cell>
          <cell r="U400">
            <v>0</v>
          </cell>
        </row>
        <row r="401">
          <cell r="A401" t="str">
            <v>2009620002600</v>
          </cell>
          <cell r="B401" t="str">
            <v>NORTH WAYNE C U SCHOOL DIST 200</v>
          </cell>
          <cell r="C401" t="str">
            <v>WAYNE</v>
          </cell>
          <cell r="D401" t="str">
            <v>Unit</v>
          </cell>
          <cell r="E401" t="str">
            <v>CY</v>
          </cell>
          <cell r="F401">
            <v>365.5</v>
          </cell>
          <cell r="H401">
            <v>118</v>
          </cell>
          <cell r="I401">
            <v>245.5</v>
          </cell>
          <cell r="K401">
            <v>127.5</v>
          </cell>
          <cell r="L401">
            <v>118</v>
          </cell>
          <cell r="N401">
            <v>0</v>
          </cell>
          <cell r="O401">
            <v>0</v>
          </cell>
          <cell r="P401">
            <v>365.5</v>
          </cell>
          <cell r="R401">
            <v>168</v>
          </cell>
          <cell r="S401">
            <v>166</v>
          </cell>
          <cell r="T401">
            <v>79.5</v>
          </cell>
          <cell r="U401">
            <v>118</v>
          </cell>
        </row>
        <row r="402">
          <cell r="A402" t="str">
            <v>2009622501600</v>
          </cell>
          <cell r="B402" t="str">
            <v>FAIRFIELD COMM H S DIST 225</v>
          </cell>
          <cell r="C402" t="str">
            <v>WAYNE</v>
          </cell>
          <cell r="D402" t="str">
            <v>High School</v>
          </cell>
          <cell r="E402" t="str">
            <v>Avg</v>
          </cell>
          <cell r="F402">
            <v>434.81</v>
          </cell>
          <cell r="H402">
            <v>0</v>
          </cell>
          <cell r="I402">
            <v>434.80999999999995</v>
          </cell>
          <cell r="K402">
            <v>0</v>
          </cell>
          <cell r="L402">
            <v>434.80999999999995</v>
          </cell>
          <cell r="N402">
            <v>0</v>
          </cell>
          <cell r="O402">
            <v>434.80999999999995</v>
          </cell>
          <cell r="P402">
            <v>0</v>
          </cell>
          <cell r="R402">
            <v>0</v>
          </cell>
          <cell r="S402">
            <v>0</v>
          </cell>
          <cell r="T402">
            <v>0</v>
          </cell>
          <cell r="U402">
            <v>434.80999999999995</v>
          </cell>
        </row>
        <row r="403">
          <cell r="A403" t="str">
            <v>2009700102600</v>
          </cell>
          <cell r="B403" t="str">
            <v>GRAYVILLE C U SCHOOL DIST 1</v>
          </cell>
          <cell r="C403" t="str">
            <v>WHITE</v>
          </cell>
          <cell r="D403" t="str">
            <v>Unit</v>
          </cell>
          <cell r="E403" t="str">
            <v>Avg</v>
          </cell>
          <cell r="F403">
            <v>273.27999999999997</v>
          </cell>
          <cell r="H403">
            <v>82.49</v>
          </cell>
          <cell r="I403">
            <v>187.28999999999996</v>
          </cell>
          <cell r="K403">
            <v>108.96999999999998</v>
          </cell>
          <cell r="L403">
            <v>78.319999999999993</v>
          </cell>
          <cell r="N403">
            <v>0</v>
          </cell>
          <cell r="O403">
            <v>0</v>
          </cell>
          <cell r="P403">
            <v>273.27999999999997</v>
          </cell>
          <cell r="R403">
            <v>123.97999999999999</v>
          </cell>
          <cell r="S403">
            <v>120.47999999999999</v>
          </cell>
          <cell r="T403">
            <v>70.98</v>
          </cell>
          <cell r="U403">
            <v>78.319999999999993</v>
          </cell>
        </row>
        <row r="404">
          <cell r="A404" t="str">
            <v>2009700302600</v>
          </cell>
          <cell r="B404" t="str">
            <v>NORRIS CITY-OMAHA-ENFIELD CUSD 3</v>
          </cell>
          <cell r="C404" t="str">
            <v>WHITE</v>
          </cell>
          <cell r="D404" t="str">
            <v>Unit</v>
          </cell>
          <cell r="E404" t="str">
            <v>Avg</v>
          </cell>
          <cell r="F404">
            <v>681.63</v>
          </cell>
          <cell r="H404">
            <v>220.32</v>
          </cell>
          <cell r="I404">
            <v>454.30999999999995</v>
          </cell>
          <cell r="K404">
            <v>265.99</v>
          </cell>
          <cell r="L404">
            <v>188.32</v>
          </cell>
          <cell r="N404">
            <v>0</v>
          </cell>
          <cell r="O404">
            <v>0</v>
          </cell>
          <cell r="P404">
            <v>681.63</v>
          </cell>
          <cell r="R404">
            <v>337.48</v>
          </cell>
          <cell r="S404">
            <v>330.48</v>
          </cell>
          <cell r="T404">
            <v>155.82999999999998</v>
          </cell>
          <cell r="U404">
            <v>188.32</v>
          </cell>
        </row>
        <row r="405">
          <cell r="A405" t="str">
            <v>2009700502600</v>
          </cell>
          <cell r="B405" t="str">
            <v>CARMI-WHITE COUNTY C U S DIST 5</v>
          </cell>
          <cell r="C405" t="str">
            <v>WHITE</v>
          </cell>
          <cell r="D405" t="str">
            <v>Unit</v>
          </cell>
          <cell r="E405" t="str">
            <v>Avg</v>
          </cell>
          <cell r="F405">
            <v>1304.6300000000001</v>
          </cell>
          <cell r="H405">
            <v>389.33</v>
          </cell>
          <cell r="I405">
            <v>902.97</v>
          </cell>
          <cell r="K405">
            <v>547.15</v>
          </cell>
          <cell r="L405">
            <v>355.82</v>
          </cell>
          <cell r="N405">
            <v>0</v>
          </cell>
          <cell r="O405">
            <v>0</v>
          </cell>
          <cell r="P405">
            <v>1304.6300000000001</v>
          </cell>
          <cell r="R405">
            <v>622.99</v>
          </cell>
          <cell r="S405">
            <v>610.66</v>
          </cell>
          <cell r="T405">
            <v>325.82</v>
          </cell>
          <cell r="U405">
            <v>355.82</v>
          </cell>
        </row>
        <row r="406">
          <cell r="A406" t="str">
            <v>2102804700400</v>
          </cell>
          <cell r="B406" t="str">
            <v>BENTON COMM CONS SCH DIST 47</v>
          </cell>
          <cell r="C406" t="str">
            <v>FRANKLIN</v>
          </cell>
          <cell r="D406" t="str">
            <v>Elementary</v>
          </cell>
          <cell r="E406" t="str">
            <v>CY</v>
          </cell>
          <cell r="F406">
            <v>1099.25</v>
          </cell>
          <cell r="H406">
            <v>442.5</v>
          </cell>
          <cell r="I406">
            <v>647.5</v>
          </cell>
          <cell r="K406">
            <v>647.5</v>
          </cell>
          <cell r="L406">
            <v>0</v>
          </cell>
          <cell r="N406">
            <v>1099.25</v>
          </cell>
          <cell r="O406">
            <v>0</v>
          </cell>
          <cell r="P406">
            <v>0</v>
          </cell>
          <cell r="R406">
            <v>704.25</v>
          </cell>
          <cell r="S406">
            <v>695</v>
          </cell>
          <cell r="T406">
            <v>395</v>
          </cell>
          <cell r="U406">
            <v>0</v>
          </cell>
        </row>
        <row r="407">
          <cell r="A407" t="str">
            <v>2102809100400</v>
          </cell>
          <cell r="B407" t="str">
            <v>AKIN COMM CONS SCHOOL DIST 91</v>
          </cell>
          <cell r="C407" t="str">
            <v>FRANKLIN</v>
          </cell>
          <cell r="D407" t="str">
            <v>Elementary</v>
          </cell>
          <cell r="E407" t="str">
            <v>CY</v>
          </cell>
          <cell r="F407">
            <v>88.75</v>
          </cell>
          <cell r="H407">
            <v>43.5</v>
          </cell>
          <cell r="I407">
            <v>45</v>
          </cell>
          <cell r="K407">
            <v>45</v>
          </cell>
          <cell r="L407">
            <v>0</v>
          </cell>
          <cell r="N407">
            <v>88.75</v>
          </cell>
          <cell r="O407">
            <v>0</v>
          </cell>
          <cell r="P407">
            <v>0</v>
          </cell>
          <cell r="R407">
            <v>62.75</v>
          </cell>
          <cell r="S407">
            <v>62.5</v>
          </cell>
          <cell r="T407">
            <v>26</v>
          </cell>
          <cell r="U407">
            <v>0</v>
          </cell>
        </row>
        <row r="408">
          <cell r="A408" t="str">
            <v>2102809902600</v>
          </cell>
          <cell r="B408" t="str">
            <v>CHRISTOPHER UNIT 99</v>
          </cell>
          <cell r="C408" t="str">
            <v>FRANKLIN</v>
          </cell>
          <cell r="D408" t="str">
            <v>Unit</v>
          </cell>
          <cell r="E408" t="str">
            <v>Avg</v>
          </cell>
          <cell r="F408">
            <v>736.94</v>
          </cell>
          <cell r="H408">
            <v>206.15</v>
          </cell>
          <cell r="I408">
            <v>526.29</v>
          </cell>
          <cell r="K408">
            <v>273.48</v>
          </cell>
          <cell r="L408">
            <v>252.80999999999997</v>
          </cell>
          <cell r="N408">
            <v>0</v>
          </cell>
          <cell r="O408">
            <v>0</v>
          </cell>
          <cell r="P408">
            <v>736.93999999999994</v>
          </cell>
          <cell r="R408">
            <v>310.14</v>
          </cell>
          <cell r="S408">
            <v>305.64</v>
          </cell>
          <cell r="T408">
            <v>173.99</v>
          </cell>
          <cell r="U408">
            <v>252.80999999999997</v>
          </cell>
        </row>
        <row r="409">
          <cell r="A409" t="str">
            <v>2102810301300</v>
          </cell>
          <cell r="B409" t="str">
            <v>BENTON CONS HIGH SCHOOL DIST 103</v>
          </cell>
          <cell r="C409" t="str">
            <v>FRANKLIN</v>
          </cell>
          <cell r="D409" t="str">
            <v>High School</v>
          </cell>
          <cell r="E409" t="str">
            <v>Avg</v>
          </cell>
          <cell r="F409">
            <v>547.49</v>
          </cell>
          <cell r="H409">
            <v>0</v>
          </cell>
          <cell r="I409">
            <v>547.49</v>
          </cell>
          <cell r="K409">
            <v>0</v>
          </cell>
          <cell r="L409">
            <v>547.49</v>
          </cell>
          <cell r="N409">
            <v>0</v>
          </cell>
          <cell r="O409">
            <v>547.49</v>
          </cell>
          <cell r="P409">
            <v>0</v>
          </cell>
          <cell r="R409">
            <v>0</v>
          </cell>
          <cell r="S409">
            <v>0</v>
          </cell>
          <cell r="T409">
            <v>0</v>
          </cell>
          <cell r="U409">
            <v>547.49</v>
          </cell>
        </row>
        <row r="410">
          <cell r="A410" t="str">
            <v>2102811500400</v>
          </cell>
          <cell r="B410" t="str">
            <v>EWING NORTHERN C C DISTRICT 115</v>
          </cell>
          <cell r="C410" t="str">
            <v>FRANKLIN</v>
          </cell>
          <cell r="D410" t="str">
            <v>Elementary</v>
          </cell>
          <cell r="E410" t="str">
            <v>CY</v>
          </cell>
          <cell r="F410">
            <v>199.5</v>
          </cell>
          <cell r="H410">
            <v>94</v>
          </cell>
          <cell r="I410">
            <v>104</v>
          </cell>
          <cell r="K410">
            <v>104</v>
          </cell>
          <cell r="L410">
            <v>0</v>
          </cell>
          <cell r="N410">
            <v>199.5</v>
          </cell>
          <cell r="O410">
            <v>0</v>
          </cell>
          <cell r="P410">
            <v>0</v>
          </cell>
          <cell r="R410">
            <v>135.5</v>
          </cell>
          <cell r="S410">
            <v>134</v>
          </cell>
          <cell r="T410">
            <v>64</v>
          </cell>
          <cell r="U410">
            <v>0</v>
          </cell>
        </row>
        <row r="411">
          <cell r="A411" t="str">
            <v>2102816802600</v>
          </cell>
          <cell r="B411" t="str">
            <v>FRANKFORT COMM UNIT SCH DIST 168</v>
          </cell>
          <cell r="C411" t="str">
            <v>FRANKLIN</v>
          </cell>
          <cell r="D411" t="str">
            <v>Unit</v>
          </cell>
          <cell r="E411" t="str">
            <v>Avg</v>
          </cell>
          <cell r="F411">
            <v>1557.95</v>
          </cell>
          <cell r="H411">
            <v>460.65</v>
          </cell>
          <cell r="I411">
            <v>1076.6399999999999</v>
          </cell>
          <cell r="K411">
            <v>617.15</v>
          </cell>
          <cell r="L411">
            <v>459.49</v>
          </cell>
          <cell r="N411">
            <v>0</v>
          </cell>
          <cell r="O411">
            <v>0</v>
          </cell>
          <cell r="P411">
            <v>1557.95</v>
          </cell>
          <cell r="R411">
            <v>725.8</v>
          </cell>
          <cell r="S411">
            <v>705.14</v>
          </cell>
          <cell r="T411">
            <v>372.65999999999997</v>
          </cell>
          <cell r="U411">
            <v>459.49</v>
          </cell>
        </row>
        <row r="412">
          <cell r="A412" t="str">
            <v>2102817402600</v>
          </cell>
          <cell r="B412" t="str">
            <v>THOMPSONVILLE CUSD 174</v>
          </cell>
          <cell r="C412" t="str">
            <v>FRANKLIN</v>
          </cell>
          <cell r="D412" t="str">
            <v>Unit</v>
          </cell>
          <cell r="E412" t="str">
            <v>Avg</v>
          </cell>
          <cell r="F412">
            <v>303.52999999999997</v>
          </cell>
          <cell r="H412">
            <v>88.32</v>
          </cell>
          <cell r="I412">
            <v>214.13</v>
          </cell>
          <cell r="K412">
            <v>117.64</v>
          </cell>
          <cell r="L412">
            <v>96.49</v>
          </cell>
          <cell r="N412">
            <v>0</v>
          </cell>
          <cell r="O412">
            <v>0</v>
          </cell>
          <cell r="P412">
            <v>303.52999999999997</v>
          </cell>
          <cell r="R412">
            <v>132.72</v>
          </cell>
          <cell r="S412">
            <v>131.63999999999999</v>
          </cell>
          <cell r="T412">
            <v>74.319999999999993</v>
          </cell>
          <cell r="U412">
            <v>96.49</v>
          </cell>
        </row>
        <row r="413">
          <cell r="A413" t="str">
            <v>2102818802600</v>
          </cell>
          <cell r="B413" t="str">
            <v>ZEIGLER-ROYALTON C U S DIST 188</v>
          </cell>
          <cell r="C413" t="str">
            <v>FRANKLIN</v>
          </cell>
          <cell r="D413" t="str">
            <v>Unit</v>
          </cell>
          <cell r="E413" t="str">
            <v>Avg</v>
          </cell>
          <cell r="F413">
            <v>541.45000000000005</v>
          </cell>
          <cell r="H413">
            <v>163.13999999999999</v>
          </cell>
          <cell r="I413">
            <v>372.81</v>
          </cell>
          <cell r="K413">
            <v>199.82</v>
          </cell>
          <cell r="L413">
            <v>172.99</v>
          </cell>
          <cell r="N413">
            <v>0</v>
          </cell>
          <cell r="O413">
            <v>0</v>
          </cell>
          <cell r="P413">
            <v>541.44999999999982</v>
          </cell>
          <cell r="R413">
            <v>247.79999999999995</v>
          </cell>
          <cell r="S413">
            <v>242.29999999999995</v>
          </cell>
          <cell r="T413">
            <v>120.66</v>
          </cell>
          <cell r="U413">
            <v>172.99</v>
          </cell>
        </row>
        <row r="414">
          <cell r="A414" t="str">
            <v>2102819602600</v>
          </cell>
          <cell r="B414" t="str">
            <v>SESSER-VALIER COMM UNIT S D 196</v>
          </cell>
          <cell r="C414" t="str">
            <v>FRANKLIN</v>
          </cell>
          <cell r="D414" t="str">
            <v>Unit</v>
          </cell>
          <cell r="E414" t="str">
            <v>Avg</v>
          </cell>
          <cell r="F414">
            <v>591.54</v>
          </cell>
          <cell r="H414">
            <v>165.66</v>
          </cell>
          <cell r="I414">
            <v>422.47</v>
          </cell>
          <cell r="K414">
            <v>244.81</v>
          </cell>
          <cell r="L414">
            <v>177.66</v>
          </cell>
          <cell r="N414">
            <v>0</v>
          </cell>
          <cell r="O414">
            <v>0</v>
          </cell>
          <cell r="P414">
            <v>591.54</v>
          </cell>
          <cell r="R414">
            <v>265.39</v>
          </cell>
          <cell r="S414">
            <v>261.98</v>
          </cell>
          <cell r="T414">
            <v>148.49</v>
          </cell>
          <cell r="U414">
            <v>177.66</v>
          </cell>
        </row>
        <row r="415">
          <cell r="A415" t="str">
            <v>2104400102600</v>
          </cell>
          <cell r="B415" t="str">
            <v>GOREVILLE COMM UNIT DIST 1</v>
          </cell>
          <cell r="C415" t="str">
            <v>JOHNSON</v>
          </cell>
          <cell r="D415" t="str">
            <v>Unit</v>
          </cell>
          <cell r="E415" t="str">
            <v>CY</v>
          </cell>
          <cell r="F415">
            <v>580.75</v>
          </cell>
          <cell r="H415">
            <v>185.5</v>
          </cell>
          <cell r="I415">
            <v>392.5</v>
          </cell>
          <cell r="K415">
            <v>220.5</v>
          </cell>
          <cell r="L415">
            <v>172</v>
          </cell>
          <cell r="N415">
            <v>0</v>
          </cell>
          <cell r="O415">
            <v>0</v>
          </cell>
          <cell r="P415">
            <v>580.75</v>
          </cell>
          <cell r="R415">
            <v>263.75</v>
          </cell>
          <cell r="S415">
            <v>261</v>
          </cell>
          <cell r="T415">
            <v>145</v>
          </cell>
          <cell r="U415">
            <v>172</v>
          </cell>
        </row>
        <row r="416">
          <cell r="A416" t="str">
            <v>2104403200300</v>
          </cell>
          <cell r="B416" t="str">
            <v>NEW SIMPSON HILL CONS DIST 32</v>
          </cell>
          <cell r="C416" t="str">
            <v>JOHNSON</v>
          </cell>
          <cell r="D416" t="str">
            <v>Elementary</v>
          </cell>
          <cell r="E416" t="str">
            <v>Avg</v>
          </cell>
          <cell r="F416">
            <v>214.06</v>
          </cell>
          <cell r="H416">
            <v>93.83</v>
          </cell>
          <cell r="I416">
            <v>118.32</v>
          </cell>
          <cell r="K416">
            <v>118.32</v>
          </cell>
          <cell r="L416">
            <v>0</v>
          </cell>
          <cell r="N416">
            <v>214.05999999999995</v>
          </cell>
          <cell r="O416">
            <v>0</v>
          </cell>
          <cell r="P416">
            <v>0</v>
          </cell>
          <cell r="R416">
            <v>144.89999999999998</v>
          </cell>
          <cell r="S416">
            <v>142.99</v>
          </cell>
          <cell r="T416">
            <v>69.16</v>
          </cell>
          <cell r="U416">
            <v>0</v>
          </cell>
        </row>
        <row r="417">
          <cell r="A417" t="str">
            <v>2104404300300</v>
          </cell>
          <cell r="B417" t="str">
            <v>BUNCOMBE CONS SCHOOL DIST 43</v>
          </cell>
          <cell r="C417" t="str">
            <v>JOHNSON</v>
          </cell>
          <cell r="D417" t="str">
            <v>Elementary</v>
          </cell>
          <cell r="E417" t="str">
            <v>CY</v>
          </cell>
          <cell r="F417">
            <v>63.5</v>
          </cell>
          <cell r="H417">
            <v>32</v>
          </cell>
          <cell r="I417">
            <v>31</v>
          </cell>
          <cell r="K417">
            <v>31</v>
          </cell>
          <cell r="L417">
            <v>0</v>
          </cell>
          <cell r="N417">
            <v>63.5</v>
          </cell>
          <cell r="O417">
            <v>0</v>
          </cell>
          <cell r="P417">
            <v>0</v>
          </cell>
          <cell r="R417">
            <v>42</v>
          </cell>
          <cell r="S417">
            <v>41.5</v>
          </cell>
          <cell r="T417">
            <v>21.5</v>
          </cell>
          <cell r="U417">
            <v>0</v>
          </cell>
        </row>
        <row r="418">
          <cell r="A418" t="str">
            <v>2104405500200</v>
          </cell>
          <cell r="B418" t="str">
            <v>VIENNA SCHOOL DIST 55</v>
          </cell>
          <cell r="C418" t="str">
            <v>JOHNSON</v>
          </cell>
          <cell r="D418" t="str">
            <v>Elementary</v>
          </cell>
          <cell r="E418" t="str">
            <v>Avg</v>
          </cell>
          <cell r="F418">
            <v>372.8</v>
          </cell>
          <cell r="H418">
            <v>146.99</v>
          </cell>
          <cell r="I418">
            <v>220.31</v>
          </cell>
          <cell r="K418">
            <v>220.31</v>
          </cell>
          <cell r="L418">
            <v>0</v>
          </cell>
          <cell r="N418">
            <v>372.79999999999995</v>
          </cell>
          <cell r="O418">
            <v>0</v>
          </cell>
          <cell r="P418">
            <v>0</v>
          </cell>
          <cell r="R418">
            <v>239.14999999999998</v>
          </cell>
          <cell r="S418">
            <v>233.64999999999998</v>
          </cell>
          <cell r="T418">
            <v>133.64999999999998</v>
          </cell>
          <cell r="U418">
            <v>0</v>
          </cell>
        </row>
        <row r="419">
          <cell r="A419" t="str">
            <v>2104406400200</v>
          </cell>
          <cell r="B419" t="str">
            <v>CYPRESS SCHOOL DIST 64</v>
          </cell>
          <cell r="C419" t="str">
            <v>JOHNSON</v>
          </cell>
          <cell r="D419" t="str">
            <v>Elementary</v>
          </cell>
          <cell r="E419" t="str">
            <v>CY</v>
          </cell>
          <cell r="F419">
            <v>107.5</v>
          </cell>
          <cell r="H419">
            <v>58</v>
          </cell>
          <cell r="I419">
            <v>49.5</v>
          </cell>
          <cell r="K419">
            <v>49.5</v>
          </cell>
          <cell r="L419">
            <v>0</v>
          </cell>
          <cell r="N419">
            <v>107.5</v>
          </cell>
          <cell r="O419">
            <v>0</v>
          </cell>
          <cell r="P419">
            <v>0</v>
          </cell>
          <cell r="R419">
            <v>81.5</v>
          </cell>
          <cell r="S419">
            <v>81.5</v>
          </cell>
          <cell r="T419">
            <v>26</v>
          </cell>
          <cell r="U419">
            <v>0</v>
          </cell>
        </row>
        <row r="420">
          <cell r="A420" t="str">
            <v>2104413301700</v>
          </cell>
          <cell r="B420" t="str">
            <v>VIENNA H S DISTRICT 133</v>
          </cell>
          <cell r="C420" t="str">
            <v>JOHNSON</v>
          </cell>
          <cell r="D420" t="str">
            <v>High School</v>
          </cell>
          <cell r="E420" t="str">
            <v>Avg</v>
          </cell>
          <cell r="F420">
            <v>368.65</v>
          </cell>
          <cell r="H420">
            <v>0</v>
          </cell>
          <cell r="I420">
            <v>368.65</v>
          </cell>
          <cell r="K420">
            <v>0</v>
          </cell>
          <cell r="L420">
            <v>368.65</v>
          </cell>
          <cell r="N420">
            <v>0</v>
          </cell>
          <cell r="O420">
            <v>368.65</v>
          </cell>
          <cell r="P420">
            <v>0</v>
          </cell>
          <cell r="R420">
            <v>0</v>
          </cell>
          <cell r="S420">
            <v>0</v>
          </cell>
          <cell r="T420">
            <v>0</v>
          </cell>
          <cell r="U420">
            <v>368.65</v>
          </cell>
        </row>
        <row r="421">
          <cell r="A421" t="str">
            <v>2106100102600</v>
          </cell>
          <cell r="B421" t="str">
            <v>MASSAC UNIT DISTRICT #1</v>
          </cell>
          <cell r="C421" t="str">
            <v>MASSAC</v>
          </cell>
          <cell r="D421" t="str">
            <v>Unit</v>
          </cell>
          <cell r="E421" t="str">
            <v>Avg</v>
          </cell>
          <cell r="F421">
            <v>1970.46</v>
          </cell>
          <cell r="H421">
            <v>601.82000000000005</v>
          </cell>
          <cell r="I421">
            <v>1353.98</v>
          </cell>
          <cell r="K421">
            <v>762.65</v>
          </cell>
          <cell r="L421">
            <v>591.33000000000004</v>
          </cell>
          <cell r="N421">
            <v>0</v>
          </cell>
          <cell r="O421">
            <v>0</v>
          </cell>
          <cell r="P421">
            <v>1970.4599999999998</v>
          </cell>
          <cell r="R421">
            <v>914.14</v>
          </cell>
          <cell r="S421">
            <v>899.48</v>
          </cell>
          <cell r="T421">
            <v>464.99</v>
          </cell>
          <cell r="U421">
            <v>591.33000000000004</v>
          </cell>
        </row>
        <row r="422">
          <cell r="A422" t="str">
            <v>2106103802600</v>
          </cell>
          <cell r="B422" t="str">
            <v>JOPPA-MAPLE GROVE UNIT DIST 38</v>
          </cell>
          <cell r="C422" t="str">
            <v>MASSAC</v>
          </cell>
          <cell r="D422" t="str">
            <v>Unit</v>
          </cell>
          <cell r="E422" t="str">
            <v>Avg</v>
          </cell>
          <cell r="F422">
            <v>224.62</v>
          </cell>
          <cell r="H422">
            <v>62.989999999999995</v>
          </cell>
          <cell r="I422">
            <v>159.47</v>
          </cell>
          <cell r="K422">
            <v>90.32</v>
          </cell>
          <cell r="L422">
            <v>69.149999999999991</v>
          </cell>
          <cell r="N422">
            <v>0</v>
          </cell>
          <cell r="O422">
            <v>0</v>
          </cell>
          <cell r="P422">
            <v>224.62</v>
          </cell>
          <cell r="R422">
            <v>104.48</v>
          </cell>
          <cell r="S422">
            <v>102.32</v>
          </cell>
          <cell r="T422">
            <v>50.989999999999995</v>
          </cell>
          <cell r="U422">
            <v>69.149999999999991</v>
          </cell>
        </row>
        <row r="423">
          <cell r="A423" t="str">
            <v>2110000102600</v>
          </cell>
          <cell r="B423" t="str">
            <v>JOHNSTON CITY C U SCH DIST 1</v>
          </cell>
          <cell r="C423" t="str">
            <v>WILLIAMSON</v>
          </cell>
          <cell r="D423" t="str">
            <v>Unit</v>
          </cell>
          <cell r="E423" t="str">
            <v>Avg</v>
          </cell>
          <cell r="F423">
            <v>1054.21</v>
          </cell>
          <cell r="H423">
            <v>289.98</v>
          </cell>
          <cell r="I423">
            <v>759.65</v>
          </cell>
          <cell r="K423">
            <v>398.65999999999997</v>
          </cell>
          <cell r="L423">
            <v>360.98999999999995</v>
          </cell>
          <cell r="N423">
            <v>0</v>
          </cell>
          <cell r="O423">
            <v>0</v>
          </cell>
          <cell r="P423">
            <v>1054.2099999999998</v>
          </cell>
          <cell r="R423">
            <v>451.88999999999993</v>
          </cell>
          <cell r="S423">
            <v>447.31</v>
          </cell>
          <cell r="T423">
            <v>241.32999999999998</v>
          </cell>
          <cell r="U423">
            <v>360.98999999999995</v>
          </cell>
        </row>
        <row r="424">
          <cell r="A424" t="str">
            <v>2110000202600</v>
          </cell>
          <cell r="B424" t="str">
            <v>MARION COMM UNIT SCH DIST 2</v>
          </cell>
          <cell r="C424" t="str">
            <v>WILLIAMSON</v>
          </cell>
          <cell r="D424" t="str">
            <v>Unit</v>
          </cell>
          <cell r="E424" t="str">
            <v>Avg</v>
          </cell>
          <cell r="F424">
            <v>3800.05</v>
          </cell>
          <cell r="H424">
            <v>1177</v>
          </cell>
          <cell r="I424">
            <v>2589.64</v>
          </cell>
          <cell r="K424">
            <v>1484.65</v>
          </cell>
          <cell r="L424">
            <v>1104.9899999999998</v>
          </cell>
          <cell r="N424">
            <v>0</v>
          </cell>
          <cell r="O424">
            <v>0</v>
          </cell>
          <cell r="P424">
            <v>3800.0499999999993</v>
          </cell>
          <cell r="R424">
            <v>1786.9099999999999</v>
          </cell>
          <cell r="S424">
            <v>1753.5</v>
          </cell>
          <cell r="T424">
            <v>908.15000000000009</v>
          </cell>
          <cell r="U424">
            <v>1104.9899999999998</v>
          </cell>
        </row>
        <row r="425">
          <cell r="A425" t="str">
            <v>2110000302600</v>
          </cell>
          <cell r="B425" t="str">
            <v>CRAB ORCHARD C U SCH DIST 3</v>
          </cell>
          <cell r="C425" t="str">
            <v>WILLIAMSON</v>
          </cell>
          <cell r="D425" t="str">
            <v>Unit</v>
          </cell>
          <cell r="E425" t="str">
            <v>CY</v>
          </cell>
          <cell r="F425">
            <v>480.75</v>
          </cell>
          <cell r="H425">
            <v>131</v>
          </cell>
          <cell r="I425">
            <v>349</v>
          </cell>
          <cell r="K425">
            <v>190.5</v>
          </cell>
          <cell r="L425">
            <v>158.5</v>
          </cell>
          <cell r="N425">
            <v>0</v>
          </cell>
          <cell r="O425">
            <v>0</v>
          </cell>
          <cell r="P425">
            <v>480.75</v>
          </cell>
          <cell r="R425">
            <v>205.25</v>
          </cell>
          <cell r="S425">
            <v>204.5</v>
          </cell>
          <cell r="T425">
            <v>117</v>
          </cell>
          <cell r="U425">
            <v>158.5</v>
          </cell>
        </row>
        <row r="426">
          <cell r="A426" t="str">
            <v>2110000402600</v>
          </cell>
          <cell r="B426" t="str">
            <v>HERRIN C U SCH DIST 4</v>
          </cell>
          <cell r="C426" t="str">
            <v>WILLIAMSON</v>
          </cell>
          <cell r="D426" t="str">
            <v>Unit</v>
          </cell>
          <cell r="E426" t="str">
            <v>Avg</v>
          </cell>
          <cell r="F426">
            <v>2315.29</v>
          </cell>
          <cell r="H426">
            <v>727.82</v>
          </cell>
          <cell r="I426">
            <v>1566.97</v>
          </cell>
          <cell r="K426">
            <v>857.98</v>
          </cell>
          <cell r="L426">
            <v>708.99</v>
          </cell>
          <cell r="N426">
            <v>0</v>
          </cell>
          <cell r="O426">
            <v>0</v>
          </cell>
          <cell r="P426">
            <v>2315.29</v>
          </cell>
          <cell r="R426">
            <v>1086.81</v>
          </cell>
          <cell r="S426">
            <v>1066.31</v>
          </cell>
          <cell r="T426">
            <v>519.49</v>
          </cell>
          <cell r="U426">
            <v>708.99</v>
          </cell>
        </row>
        <row r="427">
          <cell r="A427" t="str">
            <v>2110000502600</v>
          </cell>
          <cell r="B427" t="str">
            <v>CARTERVILLE C U SCH DIST 5</v>
          </cell>
          <cell r="C427" t="str">
            <v>WILLIAMSON</v>
          </cell>
          <cell r="D427" t="str">
            <v>Unit</v>
          </cell>
          <cell r="E427" t="str">
            <v>CY</v>
          </cell>
          <cell r="F427">
            <v>2177.75</v>
          </cell>
          <cell r="H427">
            <v>667</v>
          </cell>
          <cell r="I427">
            <v>1494.5</v>
          </cell>
          <cell r="K427">
            <v>826</v>
          </cell>
          <cell r="L427">
            <v>668.5</v>
          </cell>
          <cell r="N427">
            <v>0</v>
          </cell>
          <cell r="O427">
            <v>0</v>
          </cell>
          <cell r="P427">
            <v>2177.75</v>
          </cell>
          <cell r="R427">
            <v>1023.75</v>
          </cell>
          <cell r="S427">
            <v>1007.5</v>
          </cell>
          <cell r="T427">
            <v>485.5</v>
          </cell>
          <cell r="U427">
            <v>668.5</v>
          </cell>
        </row>
        <row r="428">
          <cell r="A428" t="str">
            <v>2403200102600</v>
          </cell>
          <cell r="B428" t="str">
            <v>COAL CITY C U SCHOOL DISTRICT 1</v>
          </cell>
          <cell r="C428" t="str">
            <v>GRUNDY</v>
          </cell>
          <cell r="D428" t="str">
            <v>Unit</v>
          </cell>
          <cell r="E428" t="str">
            <v>Avg</v>
          </cell>
          <cell r="F428">
            <v>2074.6999999999998</v>
          </cell>
          <cell r="H428">
            <v>585.98</v>
          </cell>
          <cell r="I428">
            <v>1452.64</v>
          </cell>
          <cell r="K428">
            <v>778.32</v>
          </cell>
          <cell r="L428">
            <v>674.32</v>
          </cell>
          <cell r="N428">
            <v>0</v>
          </cell>
          <cell r="O428">
            <v>0</v>
          </cell>
          <cell r="P428">
            <v>2074.6999999999998</v>
          </cell>
          <cell r="R428">
            <v>945.8900000000001</v>
          </cell>
          <cell r="S428">
            <v>909.81000000000006</v>
          </cell>
          <cell r="T428">
            <v>454.49</v>
          </cell>
          <cell r="U428">
            <v>674.32</v>
          </cell>
        </row>
        <row r="429">
          <cell r="A429" t="str">
            <v>2403205400200</v>
          </cell>
          <cell r="B429" t="str">
            <v>MORRIS SCHOOL DISTRICT 54</v>
          </cell>
          <cell r="C429" t="str">
            <v>GRUNDY</v>
          </cell>
          <cell r="D429" t="str">
            <v>Elementary</v>
          </cell>
          <cell r="E429" t="str">
            <v>CY</v>
          </cell>
          <cell r="F429">
            <v>1141</v>
          </cell>
          <cell r="H429">
            <v>507</v>
          </cell>
          <cell r="I429">
            <v>616</v>
          </cell>
          <cell r="K429">
            <v>616</v>
          </cell>
          <cell r="L429">
            <v>0</v>
          </cell>
          <cell r="N429">
            <v>1141</v>
          </cell>
          <cell r="O429">
            <v>0</v>
          </cell>
          <cell r="P429">
            <v>0</v>
          </cell>
          <cell r="R429">
            <v>753</v>
          </cell>
          <cell r="S429">
            <v>735</v>
          </cell>
          <cell r="T429">
            <v>388</v>
          </cell>
          <cell r="U429">
            <v>0</v>
          </cell>
        </row>
        <row r="430">
          <cell r="A430" t="str">
            <v>2403207301700</v>
          </cell>
          <cell r="B430" t="str">
            <v>GARDNER S WILMINGTON THS DIST 73</v>
          </cell>
          <cell r="C430" t="str">
            <v>GRUNDY</v>
          </cell>
          <cell r="D430" t="str">
            <v>High School</v>
          </cell>
          <cell r="E430" t="str">
            <v>Avg</v>
          </cell>
          <cell r="F430">
            <v>201.48</v>
          </cell>
          <cell r="H430">
            <v>0</v>
          </cell>
          <cell r="I430">
            <v>201.47999999999996</v>
          </cell>
          <cell r="K430">
            <v>0</v>
          </cell>
          <cell r="L430">
            <v>201.47999999999996</v>
          </cell>
          <cell r="N430">
            <v>0</v>
          </cell>
          <cell r="O430">
            <v>201.47999999999996</v>
          </cell>
          <cell r="P430">
            <v>0</v>
          </cell>
          <cell r="R430">
            <v>0</v>
          </cell>
          <cell r="S430">
            <v>0</v>
          </cell>
          <cell r="T430">
            <v>0</v>
          </cell>
          <cell r="U430">
            <v>201.47999999999996</v>
          </cell>
        </row>
        <row r="431">
          <cell r="A431" t="str">
            <v>2403207400300</v>
          </cell>
          <cell r="B431" t="str">
            <v>SOUTH WILMINGTON CONS SCH DIST 74</v>
          </cell>
          <cell r="C431" t="str">
            <v>GRUNDY</v>
          </cell>
          <cell r="D431" t="str">
            <v>Elementary</v>
          </cell>
          <cell r="E431" t="str">
            <v>CY</v>
          </cell>
          <cell r="F431">
            <v>85</v>
          </cell>
          <cell r="H431">
            <v>30</v>
          </cell>
          <cell r="I431">
            <v>53</v>
          </cell>
          <cell r="K431">
            <v>53</v>
          </cell>
          <cell r="L431">
            <v>0</v>
          </cell>
          <cell r="N431">
            <v>85</v>
          </cell>
          <cell r="O431">
            <v>0</v>
          </cell>
          <cell r="P431">
            <v>0</v>
          </cell>
          <cell r="R431">
            <v>57</v>
          </cell>
          <cell r="S431">
            <v>55</v>
          </cell>
          <cell r="T431">
            <v>28</v>
          </cell>
          <cell r="U431">
            <v>0</v>
          </cell>
        </row>
        <row r="432">
          <cell r="A432" t="str">
            <v>2403207500200</v>
          </cell>
          <cell r="B432" t="str">
            <v>BRACEVILLE SCHOOL DIST 75</v>
          </cell>
          <cell r="C432" t="str">
            <v>GRUNDY</v>
          </cell>
          <cell r="D432" t="str">
            <v>Elementary</v>
          </cell>
          <cell r="E432" t="str">
            <v>CY</v>
          </cell>
          <cell r="F432">
            <v>105.75</v>
          </cell>
          <cell r="H432">
            <v>54.5</v>
          </cell>
          <cell r="I432">
            <v>50</v>
          </cell>
          <cell r="K432">
            <v>50</v>
          </cell>
          <cell r="L432">
            <v>0</v>
          </cell>
          <cell r="N432">
            <v>105.75</v>
          </cell>
          <cell r="O432">
            <v>0</v>
          </cell>
          <cell r="P432">
            <v>0</v>
          </cell>
          <cell r="R432">
            <v>80.75</v>
          </cell>
          <cell r="S432">
            <v>79.5</v>
          </cell>
          <cell r="T432">
            <v>25</v>
          </cell>
          <cell r="U432">
            <v>0</v>
          </cell>
        </row>
        <row r="433">
          <cell r="A433" t="str">
            <v>2403210101600</v>
          </cell>
          <cell r="B433" t="str">
            <v>MORRIS COMM HIGH SCH DIST 101</v>
          </cell>
          <cell r="C433" t="str">
            <v>GRUNDY</v>
          </cell>
          <cell r="D433" t="str">
            <v>High School</v>
          </cell>
          <cell r="E433" t="str">
            <v>Avg</v>
          </cell>
          <cell r="F433">
            <v>915.48</v>
          </cell>
          <cell r="H433">
            <v>0</v>
          </cell>
          <cell r="I433">
            <v>915.48</v>
          </cell>
          <cell r="K433">
            <v>0</v>
          </cell>
          <cell r="L433">
            <v>915.48</v>
          </cell>
          <cell r="N433">
            <v>0</v>
          </cell>
          <cell r="O433">
            <v>915.48</v>
          </cell>
          <cell r="P433">
            <v>0</v>
          </cell>
          <cell r="R433">
            <v>0</v>
          </cell>
          <cell r="S433">
            <v>0</v>
          </cell>
          <cell r="T433">
            <v>0</v>
          </cell>
          <cell r="U433">
            <v>915.48</v>
          </cell>
        </row>
        <row r="434">
          <cell r="A434" t="str">
            <v>2403211101600</v>
          </cell>
          <cell r="B434" t="str">
            <v>MINOOKA COMM H S DISTRICT 111</v>
          </cell>
          <cell r="C434" t="str">
            <v>GRUNDY</v>
          </cell>
          <cell r="D434" t="str">
            <v>High School</v>
          </cell>
          <cell r="E434" t="str">
            <v>CY</v>
          </cell>
          <cell r="F434">
            <v>2768</v>
          </cell>
          <cell r="H434">
            <v>0</v>
          </cell>
          <cell r="I434">
            <v>2768</v>
          </cell>
          <cell r="K434">
            <v>0</v>
          </cell>
          <cell r="L434">
            <v>2768</v>
          </cell>
          <cell r="N434">
            <v>0</v>
          </cell>
          <cell r="O434">
            <v>2768</v>
          </cell>
          <cell r="P434">
            <v>0</v>
          </cell>
          <cell r="R434">
            <v>0</v>
          </cell>
          <cell r="S434">
            <v>0</v>
          </cell>
          <cell r="T434">
            <v>0</v>
          </cell>
          <cell r="U434">
            <v>2768</v>
          </cell>
        </row>
        <row r="435">
          <cell r="A435" t="str">
            <v>2403220100400</v>
          </cell>
          <cell r="B435" t="str">
            <v>MINOOKA COMM CONS S DIST 201</v>
          </cell>
          <cell r="C435" t="str">
            <v>GRUNDY</v>
          </cell>
          <cell r="D435" t="str">
            <v>Elementary</v>
          </cell>
          <cell r="E435" t="str">
            <v>CY</v>
          </cell>
          <cell r="F435">
            <v>4642</v>
          </cell>
          <cell r="H435">
            <v>1913.5</v>
          </cell>
          <cell r="I435">
            <v>2665</v>
          </cell>
          <cell r="K435">
            <v>2665</v>
          </cell>
          <cell r="L435">
            <v>0</v>
          </cell>
          <cell r="N435">
            <v>4642</v>
          </cell>
          <cell r="O435">
            <v>0</v>
          </cell>
          <cell r="P435">
            <v>0</v>
          </cell>
          <cell r="R435">
            <v>3003</v>
          </cell>
          <cell r="S435">
            <v>2939.5</v>
          </cell>
          <cell r="T435">
            <v>1639</v>
          </cell>
          <cell r="U435">
            <v>0</v>
          </cell>
        </row>
        <row r="436">
          <cell r="A436" t="str">
            <v>2404701801600</v>
          </cell>
          <cell r="B436" t="str">
            <v>NEWARK COMM H S DIST 18</v>
          </cell>
          <cell r="C436" t="str">
            <v>KENDALL</v>
          </cell>
          <cell r="D436" t="str">
            <v>High School</v>
          </cell>
          <cell r="E436" t="str">
            <v>CY</v>
          </cell>
          <cell r="F436">
            <v>173</v>
          </cell>
          <cell r="H436">
            <v>0</v>
          </cell>
          <cell r="I436">
            <v>173</v>
          </cell>
          <cell r="K436">
            <v>0</v>
          </cell>
          <cell r="L436">
            <v>173</v>
          </cell>
          <cell r="N436">
            <v>0</v>
          </cell>
          <cell r="O436">
            <v>173</v>
          </cell>
          <cell r="P436">
            <v>0</v>
          </cell>
          <cell r="R436">
            <v>0</v>
          </cell>
          <cell r="S436">
            <v>0</v>
          </cell>
          <cell r="T436">
            <v>0</v>
          </cell>
          <cell r="U436">
            <v>173</v>
          </cell>
        </row>
        <row r="437">
          <cell r="A437" t="str">
            <v>2404706600400</v>
          </cell>
          <cell r="B437" t="str">
            <v>NEWARK COMM CONS SCH DIST 66</v>
          </cell>
          <cell r="C437" t="str">
            <v>KENDALL</v>
          </cell>
          <cell r="D437" t="str">
            <v>Elementary</v>
          </cell>
          <cell r="E437" t="str">
            <v>Avg</v>
          </cell>
          <cell r="F437">
            <v>244.06</v>
          </cell>
          <cell r="H437">
            <v>92.32</v>
          </cell>
          <cell r="I437">
            <v>150.16</v>
          </cell>
          <cell r="K437">
            <v>150.16</v>
          </cell>
          <cell r="L437">
            <v>0</v>
          </cell>
          <cell r="N437">
            <v>244.06</v>
          </cell>
          <cell r="O437">
            <v>0</v>
          </cell>
          <cell r="P437">
            <v>0</v>
          </cell>
          <cell r="R437">
            <v>156.56</v>
          </cell>
          <cell r="S437">
            <v>154.97999999999999</v>
          </cell>
          <cell r="T437">
            <v>87.5</v>
          </cell>
          <cell r="U437">
            <v>0</v>
          </cell>
        </row>
        <row r="438">
          <cell r="A438" t="str">
            <v>2404708802600</v>
          </cell>
          <cell r="B438" t="str">
            <v>PLANO COMM UNIT SCHOOL DIST 88</v>
          </cell>
          <cell r="C438" t="str">
            <v>KENDALL</v>
          </cell>
          <cell r="D438" t="str">
            <v>Unit</v>
          </cell>
          <cell r="E438" t="str">
            <v>Avg</v>
          </cell>
          <cell r="F438">
            <v>2277.79</v>
          </cell>
          <cell r="H438">
            <v>650.82000000000005</v>
          </cell>
          <cell r="I438">
            <v>1601.9700000000003</v>
          </cell>
          <cell r="K438">
            <v>880.15000000000009</v>
          </cell>
          <cell r="L438">
            <v>721.81999999999994</v>
          </cell>
          <cell r="N438">
            <v>0</v>
          </cell>
          <cell r="O438">
            <v>0</v>
          </cell>
          <cell r="P438">
            <v>2277.79</v>
          </cell>
          <cell r="R438">
            <v>993.81000000000006</v>
          </cell>
          <cell r="S438">
            <v>968.81000000000006</v>
          </cell>
          <cell r="T438">
            <v>562.16000000000008</v>
          </cell>
          <cell r="U438">
            <v>721.81999999999994</v>
          </cell>
        </row>
        <row r="439">
          <cell r="A439" t="str">
            <v>2404709000400</v>
          </cell>
          <cell r="B439" t="str">
            <v>LISBON COMM CONS SCH DIST 90</v>
          </cell>
          <cell r="C439" t="str">
            <v>KENDALL</v>
          </cell>
          <cell r="D439" t="str">
            <v>Elementary</v>
          </cell>
          <cell r="E439" t="str">
            <v>CY</v>
          </cell>
          <cell r="F439">
            <v>121.75</v>
          </cell>
          <cell r="H439">
            <v>56.5</v>
          </cell>
          <cell r="I439">
            <v>64.5</v>
          </cell>
          <cell r="K439">
            <v>64.5</v>
          </cell>
          <cell r="L439">
            <v>0</v>
          </cell>
          <cell r="N439">
            <v>121.75</v>
          </cell>
          <cell r="O439">
            <v>0</v>
          </cell>
          <cell r="P439">
            <v>0</v>
          </cell>
          <cell r="R439">
            <v>85.25</v>
          </cell>
          <cell r="S439">
            <v>84.5</v>
          </cell>
          <cell r="T439">
            <v>36.5</v>
          </cell>
          <cell r="U439">
            <v>0</v>
          </cell>
        </row>
        <row r="440">
          <cell r="A440" t="str">
            <v>2404711502600</v>
          </cell>
          <cell r="B440" t="str">
            <v>YORKVILLE COMM UNIT SCH DIST 115</v>
          </cell>
          <cell r="C440" t="str">
            <v>KENDALL</v>
          </cell>
          <cell r="D440" t="str">
            <v>Unit</v>
          </cell>
          <cell r="E440" t="str">
            <v>CY</v>
          </cell>
          <cell r="F440">
            <v>6072</v>
          </cell>
          <cell r="H440">
            <v>1603.25</v>
          </cell>
          <cell r="I440">
            <v>4432.5</v>
          </cell>
          <cell r="K440">
            <v>2489</v>
          </cell>
          <cell r="L440">
            <v>1943.5</v>
          </cell>
          <cell r="N440">
            <v>0</v>
          </cell>
          <cell r="O440">
            <v>0</v>
          </cell>
          <cell r="P440">
            <v>6072</v>
          </cell>
          <cell r="R440">
            <v>2607.5</v>
          </cell>
          <cell r="S440">
            <v>2571.25</v>
          </cell>
          <cell r="T440">
            <v>1521</v>
          </cell>
          <cell r="U440">
            <v>1943.5</v>
          </cell>
        </row>
        <row r="441">
          <cell r="A441" t="str">
            <v>2404730802600</v>
          </cell>
          <cell r="B441" t="str">
            <v>OSWEGO COMM UNIT SCHOOL DIST 308</v>
          </cell>
          <cell r="C441" t="str">
            <v>KENDALL</v>
          </cell>
          <cell r="D441" t="str">
            <v>Unit</v>
          </cell>
          <cell r="E441" t="str">
            <v>Avg</v>
          </cell>
          <cell r="F441">
            <v>17417.46</v>
          </cell>
          <cell r="H441">
            <v>4693.24</v>
          </cell>
          <cell r="I441">
            <v>12561.64</v>
          </cell>
          <cell r="K441">
            <v>6931.49</v>
          </cell>
          <cell r="L441">
            <v>5630.15</v>
          </cell>
          <cell r="N441">
            <v>0</v>
          </cell>
          <cell r="O441">
            <v>0</v>
          </cell>
          <cell r="P441">
            <v>17417.46</v>
          </cell>
          <cell r="R441">
            <v>7521.8099999999995</v>
          </cell>
          <cell r="S441">
            <v>7359.23</v>
          </cell>
          <cell r="T441">
            <v>4265.5</v>
          </cell>
          <cell r="U441">
            <v>5630.15</v>
          </cell>
        </row>
        <row r="442">
          <cell r="A442" t="str">
            <v>2602900102600</v>
          </cell>
          <cell r="B442" t="str">
            <v>ASTORIA COMM UNIT SCH DIST 1</v>
          </cell>
          <cell r="C442" t="str">
            <v>FULTON</v>
          </cell>
          <cell r="D442" t="str">
            <v>Unit</v>
          </cell>
          <cell r="E442" t="str">
            <v>Avg</v>
          </cell>
          <cell r="F442">
            <v>288.54000000000002</v>
          </cell>
          <cell r="H442">
            <v>65.489999999999995</v>
          </cell>
          <cell r="I442">
            <v>219.14</v>
          </cell>
          <cell r="K442">
            <v>117.14999999999999</v>
          </cell>
          <cell r="L442">
            <v>101.99</v>
          </cell>
          <cell r="N442">
            <v>0</v>
          </cell>
          <cell r="O442">
            <v>0</v>
          </cell>
          <cell r="P442">
            <v>288.53999999999991</v>
          </cell>
          <cell r="R442">
            <v>118.56</v>
          </cell>
          <cell r="S442">
            <v>114.64999999999999</v>
          </cell>
          <cell r="T442">
            <v>67.989999999999995</v>
          </cell>
          <cell r="U442">
            <v>101.99</v>
          </cell>
        </row>
        <row r="443">
          <cell r="A443" t="str">
            <v>2602900202600</v>
          </cell>
          <cell r="B443" t="str">
            <v>V I T COMM UNIT SCH DISTRICT 2</v>
          </cell>
          <cell r="C443" t="str">
            <v>FULTON</v>
          </cell>
          <cell r="D443" t="str">
            <v>Unit</v>
          </cell>
          <cell r="E443" t="str">
            <v>Avg</v>
          </cell>
          <cell r="F443">
            <v>311.62</v>
          </cell>
          <cell r="H443">
            <v>104.16</v>
          </cell>
          <cell r="I443">
            <v>205.79999999999998</v>
          </cell>
          <cell r="K443">
            <v>116.49</v>
          </cell>
          <cell r="L443">
            <v>89.309999999999988</v>
          </cell>
          <cell r="N443">
            <v>0</v>
          </cell>
          <cell r="O443">
            <v>0</v>
          </cell>
          <cell r="P443">
            <v>311.62000000000006</v>
          </cell>
          <cell r="R443">
            <v>153.14999999999998</v>
          </cell>
          <cell r="S443">
            <v>151.49</v>
          </cell>
          <cell r="T443">
            <v>69.16</v>
          </cell>
          <cell r="U443">
            <v>89.309999999999988</v>
          </cell>
        </row>
        <row r="444">
          <cell r="A444" t="str">
            <v>2602900302600</v>
          </cell>
          <cell r="B444" t="str">
            <v>COMM UNIT SCH DIST 3 FULTON CTY</v>
          </cell>
          <cell r="C444" t="str">
            <v>FULTON</v>
          </cell>
          <cell r="D444" t="str">
            <v>Unit</v>
          </cell>
          <cell r="E444" t="str">
            <v>Avg</v>
          </cell>
          <cell r="F444">
            <v>399.53</v>
          </cell>
          <cell r="H444">
            <v>102.82</v>
          </cell>
          <cell r="I444">
            <v>294.29999999999995</v>
          </cell>
          <cell r="K444">
            <v>160.97999999999999</v>
          </cell>
          <cell r="L444">
            <v>133.32</v>
          </cell>
          <cell r="N444">
            <v>0</v>
          </cell>
          <cell r="O444">
            <v>0</v>
          </cell>
          <cell r="P444">
            <v>399.53</v>
          </cell>
          <cell r="R444">
            <v>157.38999999999999</v>
          </cell>
          <cell r="S444">
            <v>154.97999999999999</v>
          </cell>
          <cell r="T444">
            <v>108.82</v>
          </cell>
          <cell r="U444">
            <v>133.32</v>
          </cell>
        </row>
        <row r="445">
          <cell r="A445" t="str">
            <v>2602900402600</v>
          </cell>
          <cell r="B445" t="str">
            <v>SPOON RIVER VALLEY C U S DIST 4</v>
          </cell>
          <cell r="C445" t="str">
            <v>FULTON</v>
          </cell>
          <cell r="D445" t="str">
            <v>Unit</v>
          </cell>
          <cell r="E445" t="str">
            <v>Avg</v>
          </cell>
          <cell r="F445">
            <v>279.45</v>
          </cell>
          <cell r="H445">
            <v>75.149999999999991</v>
          </cell>
          <cell r="I445">
            <v>202.14</v>
          </cell>
          <cell r="K445">
            <v>104.99</v>
          </cell>
          <cell r="L445">
            <v>97.149999999999991</v>
          </cell>
          <cell r="N445">
            <v>0</v>
          </cell>
          <cell r="O445">
            <v>0</v>
          </cell>
          <cell r="P445">
            <v>279.45</v>
          </cell>
          <cell r="R445">
            <v>118.31</v>
          </cell>
          <cell r="S445">
            <v>116.14999999999999</v>
          </cell>
          <cell r="T445">
            <v>63.989999999999995</v>
          </cell>
          <cell r="U445">
            <v>97.149999999999991</v>
          </cell>
        </row>
        <row r="446">
          <cell r="A446" t="str">
            <v>2602906602500</v>
          </cell>
          <cell r="B446" t="str">
            <v>CANTON UNION SCHOOL DIST 66</v>
          </cell>
          <cell r="C446" t="str">
            <v>FULTON</v>
          </cell>
          <cell r="D446" t="str">
            <v>Unit</v>
          </cell>
          <cell r="E446" t="str">
            <v>Avg</v>
          </cell>
          <cell r="F446">
            <v>2260.8000000000002</v>
          </cell>
          <cell r="H446">
            <v>670.99</v>
          </cell>
          <cell r="I446">
            <v>1569.31</v>
          </cell>
          <cell r="K446">
            <v>874.99</v>
          </cell>
          <cell r="L446">
            <v>694.32</v>
          </cell>
          <cell r="N446">
            <v>0</v>
          </cell>
          <cell r="O446">
            <v>0</v>
          </cell>
          <cell r="P446">
            <v>2260.7999999999997</v>
          </cell>
          <cell r="R446">
            <v>1022.32</v>
          </cell>
          <cell r="S446">
            <v>1001.82</v>
          </cell>
          <cell r="T446">
            <v>544.16</v>
          </cell>
          <cell r="U446">
            <v>694.32</v>
          </cell>
        </row>
        <row r="447">
          <cell r="A447" t="str">
            <v>2602909702600</v>
          </cell>
          <cell r="B447" t="str">
            <v>LEWISTOWN SCHOOL DIST 97</v>
          </cell>
          <cell r="C447" t="str">
            <v>FULTON</v>
          </cell>
          <cell r="D447" t="str">
            <v>Unit</v>
          </cell>
          <cell r="E447" t="str">
            <v>Avg</v>
          </cell>
          <cell r="F447">
            <v>592.62</v>
          </cell>
          <cell r="H447">
            <v>170.66</v>
          </cell>
          <cell r="I447">
            <v>414.62999999999994</v>
          </cell>
          <cell r="K447">
            <v>226.80999999999997</v>
          </cell>
          <cell r="L447">
            <v>187.82</v>
          </cell>
          <cell r="N447">
            <v>0</v>
          </cell>
          <cell r="O447">
            <v>0</v>
          </cell>
          <cell r="P447">
            <v>592.62</v>
          </cell>
          <cell r="R447">
            <v>276.98</v>
          </cell>
          <cell r="S447">
            <v>269.64999999999998</v>
          </cell>
          <cell r="T447">
            <v>127.82</v>
          </cell>
          <cell r="U447">
            <v>187.82</v>
          </cell>
        </row>
        <row r="448">
          <cell r="A448" t="str">
            <v>2603430701600</v>
          </cell>
          <cell r="B448" t="str">
            <v>ILLINI WEST H S DIST 307</v>
          </cell>
          <cell r="C448" t="str">
            <v>HANCOCK</v>
          </cell>
          <cell r="D448" t="str">
            <v>High School</v>
          </cell>
          <cell r="E448" t="str">
            <v>CY</v>
          </cell>
          <cell r="F448">
            <v>314.5</v>
          </cell>
          <cell r="H448">
            <v>0</v>
          </cell>
          <cell r="I448">
            <v>314.5</v>
          </cell>
          <cell r="K448">
            <v>0</v>
          </cell>
          <cell r="L448">
            <v>314.5</v>
          </cell>
          <cell r="N448">
            <v>0</v>
          </cell>
          <cell r="O448">
            <v>314.5</v>
          </cell>
          <cell r="P448">
            <v>0</v>
          </cell>
          <cell r="R448">
            <v>0</v>
          </cell>
          <cell r="S448">
            <v>0</v>
          </cell>
          <cell r="T448">
            <v>0</v>
          </cell>
          <cell r="U448">
            <v>314.5</v>
          </cell>
        </row>
        <row r="449">
          <cell r="A449" t="str">
            <v>2603431602600</v>
          </cell>
          <cell r="B449" t="str">
            <v>WARSAW COMM UNIT SCH DISTRICT 316</v>
          </cell>
          <cell r="C449" t="str">
            <v>HANCOCK</v>
          </cell>
          <cell r="D449" t="str">
            <v>Unit</v>
          </cell>
          <cell r="E449" t="str">
            <v>CY</v>
          </cell>
          <cell r="F449">
            <v>374</v>
          </cell>
          <cell r="H449">
            <v>118</v>
          </cell>
          <cell r="I449">
            <v>255</v>
          </cell>
          <cell r="K449">
            <v>130.5</v>
          </cell>
          <cell r="L449">
            <v>124.5</v>
          </cell>
          <cell r="N449">
            <v>0</v>
          </cell>
          <cell r="O449">
            <v>0</v>
          </cell>
          <cell r="P449">
            <v>374</v>
          </cell>
          <cell r="R449">
            <v>168</v>
          </cell>
          <cell r="S449">
            <v>167</v>
          </cell>
          <cell r="T449">
            <v>81.5</v>
          </cell>
          <cell r="U449">
            <v>124.5</v>
          </cell>
        </row>
        <row r="450">
          <cell r="A450" t="str">
            <v>2603431700400</v>
          </cell>
          <cell r="B450" t="str">
            <v>CARTHAGE ESD 317</v>
          </cell>
          <cell r="C450" t="str">
            <v>HANCOCK</v>
          </cell>
          <cell r="D450" t="str">
            <v>Elementary</v>
          </cell>
          <cell r="E450" t="str">
            <v>Avg</v>
          </cell>
          <cell r="F450">
            <v>410.47</v>
          </cell>
          <cell r="H450">
            <v>181.82</v>
          </cell>
          <cell r="I450">
            <v>227.31999999999996</v>
          </cell>
          <cell r="K450">
            <v>227.31999999999996</v>
          </cell>
          <cell r="L450">
            <v>0</v>
          </cell>
          <cell r="N450">
            <v>410.46999999999991</v>
          </cell>
          <cell r="O450">
            <v>0</v>
          </cell>
          <cell r="P450">
            <v>0</v>
          </cell>
          <cell r="R450">
            <v>274.64999999999998</v>
          </cell>
          <cell r="S450">
            <v>273.32</v>
          </cell>
          <cell r="T450">
            <v>135.82</v>
          </cell>
          <cell r="U450">
            <v>0</v>
          </cell>
        </row>
        <row r="451">
          <cell r="A451" t="str">
            <v>2603432502600</v>
          </cell>
          <cell r="B451" t="str">
            <v>NAUVOO-COLUSA C U S DIST 325</v>
          </cell>
          <cell r="C451" t="str">
            <v>HANCOCK</v>
          </cell>
          <cell r="D451" t="str">
            <v>Unit</v>
          </cell>
          <cell r="E451" t="str">
            <v>CY</v>
          </cell>
          <cell r="F451">
            <v>248</v>
          </cell>
          <cell r="H451">
            <v>61.5</v>
          </cell>
          <cell r="I451">
            <v>184</v>
          </cell>
          <cell r="K451">
            <v>94</v>
          </cell>
          <cell r="L451">
            <v>90</v>
          </cell>
          <cell r="N451">
            <v>0</v>
          </cell>
          <cell r="O451">
            <v>0</v>
          </cell>
          <cell r="P451">
            <v>248</v>
          </cell>
          <cell r="R451">
            <v>86</v>
          </cell>
          <cell r="S451">
            <v>83.5</v>
          </cell>
          <cell r="T451">
            <v>72</v>
          </cell>
          <cell r="U451">
            <v>90</v>
          </cell>
        </row>
        <row r="452">
          <cell r="A452" t="str">
            <v>2603432700400</v>
          </cell>
          <cell r="B452" t="str">
            <v>DALLAS ESD 327</v>
          </cell>
          <cell r="C452" t="str">
            <v>HANCOCK</v>
          </cell>
          <cell r="D452" t="str">
            <v>Elementary</v>
          </cell>
          <cell r="E452" t="str">
            <v>Avg</v>
          </cell>
          <cell r="F452">
            <v>171.3</v>
          </cell>
          <cell r="H452">
            <v>75.989999999999995</v>
          </cell>
          <cell r="I452">
            <v>95.149999999999991</v>
          </cell>
          <cell r="K452">
            <v>95.149999999999991</v>
          </cell>
          <cell r="L452">
            <v>0</v>
          </cell>
          <cell r="N452">
            <v>171.29999999999998</v>
          </cell>
          <cell r="O452">
            <v>0</v>
          </cell>
          <cell r="P452">
            <v>0</v>
          </cell>
          <cell r="R452">
            <v>111.97999999999999</v>
          </cell>
          <cell r="S452">
            <v>111.82</v>
          </cell>
          <cell r="T452">
            <v>59.319999999999993</v>
          </cell>
          <cell r="U452">
            <v>0</v>
          </cell>
        </row>
        <row r="453">
          <cell r="A453" t="str">
            <v>2603432802400</v>
          </cell>
          <cell r="B453" t="str">
            <v>HAMILTON C C SCHOOL DIST 328</v>
          </cell>
          <cell r="C453" t="str">
            <v>HANCOCK</v>
          </cell>
          <cell r="D453" t="str">
            <v>Unit</v>
          </cell>
          <cell r="E453" t="str">
            <v>Avg</v>
          </cell>
          <cell r="F453">
            <v>546.20000000000005</v>
          </cell>
          <cell r="H453">
            <v>154.81</v>
          </cell>
          <cell r="I453">
            <v>388.80999999999995</v>
          </cell>
          <cell r="K453">
            <v>231.82999999999998</v>
          </cell>
          <cell r="L453">
            <v>156.97999999999999</v>
          </cell>
          <cell r="N453">
            <v>0</v>
          </cell>
          <cell r="O453">
            <v>0</v>
          </cell>
          <cell r="P453">
            <v>546.19999999999993</v>
          </cell>
          <cell r="R453">
            <v>254.39</v>
          </cell>
          <cell r="S453">
            <v>251.81</v>
          </cell>
          <cell r="T453">
            <v>134.82999999999998</v>
          </cell>
          <cell r="U453">
            <v>156.97999999999999</v>
          </cell>
        </row>
        <row r="454">
          <cell r="A454" t="str">
            <v>2603433702600</v>
          </cell>
          <cell r="B454" t="str">
            <v>SOUTHEASTERN C U SCH DIST 337</v>
          </cell>
          <cell r="C454" t="str">
            <v>HANCOCK</v>
          </cell>
          <cell r="D454" t="str">
            <v>Unit</v>
          </cell>
          <cell r="E454" t="str">
            <v>Avg</v>
          </cell>
          <cell r="F454">
            <v>432.45</v>
          </cell>
          <cell r="H454">
            <v>123.49</v>
          </cell>
          <cell r="I454">
            <v>305.29999999999995</v>
          </cell>
          <cell r="K454">
            <v>160.81</v>
          </cell>
          <cell r="L454">
            <v>144.49</v>
          </cell>
          <cell r="N454">
            <v>0</v>
          </cell>
          <cell r="O454">
            <v>0</v>
          </cell>
          <cell r="P454">
            <v>432.44999999999993</v>
          </cell>
          <cell r="R454">
            <v>189.97</v>
          </cell>
          <cell r="S454">
            <v>186.31</v>
          </cell>
          <cell r="T454">
            <v>97.99</v>
          </cell>
          <cell r="U454">
            <v>144.49</v>
          </cell>
        </row>
        <row r="455">
          <cell r="A455" t="str">
            <v>2603434700400</v>
          </cell>
          <cell r="B455" t="str">
            <v>LA HARPE CUSD 347</v>
          </cell>
          <cell r="C455" t="str">
            <v>HANCOCK</v>
          </cell>
          <cell r="D455" t="str">
            <v>Elementary</v>
          </cell>
          <cell r="E455" t="str">
            <v>CY</v>
          </cell>
          <cell r="F455">
            <v>197.5</v>
          </cell>
          <cell r="H455">
            <v>84</v>
          </cell>
          <cell r="I455">
            <v>113</v>
          </cell>
          <cell r="K455">
            <v>113</v>
          </cell>
          <cell r="L455">
            <v>0</v>
          </cell>
          <cell r="N455">
            <v>197.5</v>
          </cell>
          <cell r="O455">
            <v>0</v>
          </cell>
          <cell r="P455">
            <v>0</v>
          </cell>
          <cell r="R455">
            <v>134</v>
          </cell>
          <cell r="S455">
            <v>133.5</v>
          </cell>
          <cell r="T455">
            <v>63.5</v>
          </cell>
          <cell r="U455">
            <v>0</v>
          </cell>
        </row>
        <row r="456">
          <cell r="A456" t="str">
            <v>2606210302600</v>
          </cell>
          <cell r="B456" t="str">
            <v>WEST PRAIRIE</v>
          </cell>
          <cell r="C456" t="str">
            <v>MCDONOUGH</v>
          </cell>
          <cell r="D456" t="str">
            <v>Unit</v>
          </cell>
          <cell r="E456" t="str">
            <v>Avg</v>
          </cell>
          <cell r="F456">
            <v>551.29</v>
          </cell>
          <cell r="H456">
            <v>174.82</v>
          </cell>
          <cell r="I456">
            <v>374.30999999999995</v>
          </cell>
          <cell r="K456">
            <v>216.82</v>
          </cell>
          <cell r="L456">
            <v>157.49</v>
          </cell>
          <cell r="N456">
            <v>0</v>
          </cell>
          <cell r="O456">
            <v>0</v>
          </cell>
          <cell r="P456">
            <v>551.28999999999985</v>
          </cell>
          <cell r="R456">
            <v>265.30999999999995</v>
          </cell>
          <cell r="S456">
            <v>263.14999999999998</v>
          </cell>
          <cell r="T456">
            <v>128.49</v>
          </cell>
          <cell r="U456">
            <v>157.49</v>
          </cell>
        </row>
        <row r="457">
          <cell r="A457" t="str">
            <v>2606217002600</v>
          </cell>
          <cell r="B457" t="str">
            <v>BUSHNELL PRAIRIE CITY CUS D 170</v>
          </cell>
          <cell r="C457" t="str">
            <v>MCDONOUGH</v>
          </cell>
          <cell r="D457" t="str">
            <v>Unit</v>
          </cell>
          <cell r="E457" t="str">
            <v>Avg</v>
          </cell>
          <cell r="F457">
            <v>599.04</v>
          </cell>
          <cell r="H457">
            <v>157.97999999999999</v>
          </cell>
          <cell r="I457">
            <v>435.31</v>
          </cell>
          <cell r="K457">
            <v>237.32</v>
          </cell>
          <cell r="L457">
            <v>197.99</v>
          </cell>
          <cell r="N457">
            <v>0</v>
          </cell>
          <cell r="O457">
            <v>0</v>
          </cell>
          <cell r="P457">
            <v>599.04</v>
          </cell>
          <cell r="R457">
            <v>247.06</v>
          </cell>
          <cell r="S457">
            <v>241.31</v>
          </cell>
          <cell r="T457">
            <v>153.99</v>
          </cell>
          <cell r="U457">
            <v>197.99</v>
          </cell>
        </row>
        <row r="458">
          <cell r="A458" t="str">
            <v>2606218502600</v>
          </cell>
          <cell r="B458" t="str">
            <v>MACOMB COMM UNIT SCH DIST 185</v>
          </cell>
          <cell r="C458" t="str">
            <v>MCDONOUGH</v>
          </cell>
          <cell r="D458" t="str">
            <v>Unit</v>
          </cell>
          <cell r="E458" t="str">
            <v>CY</v>
          </cell>
          <cell r="F458">
            <v>1943.25</v>
          </cell>
          <cell r="H458">
            <v>577.5</v>
          </cell>
          <cell r="I458">
            <v>1356.5</v>
          </cell>
          <cell r="K458">
            <v>755</v>
          </cell>
          <cell r="L458">
            <v>601.5</v>
          </cell>
          <cell r="N458">
            <v>0</v>
          </cell>
          <cell r="O458">
            <v>0</v>
          </cell>
          <cell r="P458">
            <v>1943.25</v>
          </cell>
          <cell r="R458">
            <v>881.25</v>
          </cell>
          <cell r="S458">
            <v>872</v>
          </cell>
          <cell r="T458">
            <v>460.5</v>
          </cell>
          <cell r="U458">
            <v>601.5</v>
          </cell>
        </row>
        <row r="459">
          <cell r="A459" t="str">
            <v>2608500502600</v>
          </cell>
          <cell r="B459" t="str">
            <v>SCHUYLER-INDUSTRY</v>
          </cell>
          <cell r="C459" t="str">
            <v>SCHUYLER</v>
          </cell>
          <cell r="D459" t="str">
            <v>Unit</v>
          </cell>
          <cell r="E459" t="str">
            <v>Avg</v>
          </cell>
          <cell r="F459">
            <v>925.54</v>
          </cell>
          <cell r="H459">
            <v>234.90999999999997</v>
          </cell>
          <cell r="I459">
            <v>683.46999999999991</v>
          </cell>
          <cell r="K459">
            <v>382.65</v>
          </cell>
          <cell r="L459">
            <v>300.82</v>
          </cell>
          <cell r="N459">
            <v>0</v>
          </cell>
          <cell r="O459">
            <v>0</v>
          </cell>
          <cell r="P459">
            <v>925.54</v>
          </cell>
          <cell r="R459">
            <v>388.23</v>
          </cell>
          <cell r="S459">
            <v>381.06999999999994</v>
          </cell>
          <cell r="T459">
            <v>236.49</v>
          </cell>
          <cell r="U459">
            <v>300.82</v>
          </cell>
        </row>
        <row r="460">
          <cell r="A460" t="str">
            <v>2800601700400</v>
          </cell>
          <cell r="B460" t="str">
            <v>OHIO COMM CONS SCHOOL DIST 17</v>
          </cell>
          <cell r="C460" t="str">
            <v>BUREAU</v>
          </cell>
          <cell r="D460" t="str">
            <v>Elementary</v>
          </cell>
          <cell r="E460" t="str">
            <v>Avg</v>
          </cell>
          <cell r="F460">
            <v>71.209999999999994</v>
          </cell>
          <cell r="H460">
            <v>30.150000000000002</v>
          </cell>
          <cell r="I460">
            <v>39.81</v>
          </cell>
          <cell r="K460">
            <v>39.81</v>
          </cell>
          <cell r="L460">
            <v>0</v>
          </cell>
          <cell r="N460">
            <v>71.209999999999994</v>
          </cell>
          <cell r="O460">
            <v>0</v>
          </cell>
          <cell r="P460">
            <v>0</v>
          </cell>
          <cell r="R460">
            <v>48.56</v>
          </cell>
          <cell r="S460">
            <v>47.31</v>
          </cell>
          <cell r="T460">
            <v>22.65</v>
          </cell>
          <cell r="U460">
            <v>0</v>
          </cell>
        </row>
        <row r="461">
          <cell r="A461" t="str">
            <v>2800608400400</v>
          </cell>
          <cell r="B461" t="str">
            <v>MALDEN COMM CONS SCH DIST 84</v>
          </cell>
          <cell r="C461" t="str">
            <v>BUREAU</v>
          </cell>
          <cell r="D461" t="str">
            <v>Elementary</v>
          </cell>
          <cell r="E461" t="str">
            <v>Avg</v>
          </cell>
          <cell r="F461">
            <v>80.790000000000006</v>
          </cell>
          <cell r="H461">
            <v>29.310000000000002</v>
          </cell>
          <cell r="I461">
            <v>50.82</v>
          </cell>
          <cell r="K461">
            <v>50.82</v>
          </cell>
          <cell r="L461">
            <v>0</v>
          </cell>
          <cell r="N461">
            <v>80.789999999999992</v>
          </cell>
          <cell r="O461">
            <v>0</v>
          </cell>
          <cell r="P461">
            <v>0</v>
          </cell>
          <cell r="R461">
            <v>50.97</v>
          </cell>
          <cell r="S461">
            <v>50.31</v>
          </cell>
          <cell r="T461">
            <v>29.82</v>
          </cell>
          <cell r="U461">
            <v>0</v>
          </cell>
        </row>
        <row r="462">
          <cell r="A462" t="str">
            <v>2800609400400</v>
          </cell>
          <cell r="B462" t="str">
            <v>LADD COMM CONS SCHOOL DIST 94</v>
          </cell>
          <cell r="C462" t="str">
            <v>BUREAU</v>
          </cell>
          <cell r="D462" t="str">
            <v>Elementary</v>
          </cell>
          <cell r="E462" t="str">
            <v>Avg</v>
          </cell>
          <cell r="F462">
            <v>180.3</v>
          </cell>
          <cell r="H462">
            <v>79.649999999999991</v>
          </cell>
          <cell r="I462">
            <v>98.32</v>
          </cell>
          <cell r="K462">
            <v>98.32</v>
          </cell>
          <cell r="L462">
            <v>0</v>
          </cell>
          <cell r="N462">
            <v>180.29999999999998</v>
          </cell>
          <cell r="O462">
            <v>0</v>
          </cell>
          <cell r="P462">
            <v>0</v>
          </cell>
          <cell r="R462">
            <v>122.30999999999999</v>
          </cell>
          <cell r="S462">
            <v>119.97999999999999</v>
          </cell>
          <cell r="T462">
            <v>57.989999999999995</v>
          </cell>
          <cell r="U462">
            <v>0</v>
          </cell>
        </row>
        <row r="463">
          <cell r="A463" t="str">
            <v>2800609800200</v>
          </cell>
          <cell r="B463" t="str">
            <v>DALZELL SCHOOL DISTRICT 98</v>
          </cell>
          <cell r="C463" t="str">
            <v>BUREAU</v>
          </cell>
          <cell r="D463" t="str">
            <v>Elementary</v>
          </cell>
          <cell r="E463" t="str">
            <v>CY</v>
          </cell>
          <cell r="F463">
            <v>65</v>
          </cell>
          <cell r="H463">
            <v>27</v>
          </cell>
          <cell r="I463">
            <v>38</v>
          </cell>
          <cell r="K463">
            <v>38</v>
          </cell>
          <cell r="L463">
            <v>0</v>
          </cell>
          <cell r="N463">
            <v>65</v>
          </cell>
          <cell r="O463">
            <v>0</v>
          </cell>
          <cell r="P463">
            <v>0</v>
          </cell>
          <cell r="R463">
            <v>40</v>
          </cell>
          <cell r="S463">
            <v>40</v>
          </cell>
          <cell r="T463">
            <v>25</v>
          </cell>
          <cell r="U463">
            <v>0</v>
          </cell>
        </row>
        <row r="464">
          <cell r="A464" t="str">
            <v>2800609900400</v>
          </cell>
          <cell r="B464" t="str">
            <v>SPRING VALLEY C C SCH DIST 99</v>
          </cell>
          <cell r="C464" t="str">
            <v>BUREAU</v>
          </cell>
          <cell r="D464" t="str">
            <v>Elementary</v>
          </cell>
          <cell r="E464" t="str">
            <v>CY</v>
          </cell>
          <cell r="F464">
            <v>592.25</v>
          </cell>
          <cell r="H464">
            <v>247</v>
          </cell>
          <cell r="I464">
            <v>340.5</v>
          </cell>
          <cell r="K464">
            <v>340.5</v>
          </cell>
          <cell r="L464">
            <v>0</v>
          </cell>
          <cell r="N464">
            <v>592.25</v>
          </cell>
          <cell r="O464">
            <v>0</v>
          </cell>
          <cell r="P464">
            <v>0</v>
          </cell>
          <cell r="R464">
            <v>365.75</v>
          </cell>
          <cell r="S464">
            <v>361</v>
          </cell>
          <cell r="T464">
            <v>226.5</v>
          </cell>
          <cell r="U464">
            <v>0</v>
          </cell>
        </row>
        <row r="465">
          <cell r="A465" t="str">
            <v>2800610302200</v>
          </cell>
          <cell r="B465" t="str">
            <v>DEPUE UNIT SCHOOL DIST 103</v>
          </cell>
          <cell r="C465" t="str">
            <v>BUREAU</v>
          </cell>
          <cell r="D465" t="str">
            <v>Unit</v>
          </cell>
          <cell r="E465" t="str">
            <v>Avg</v>
          </cell>
          <cell r="F465">
            <v>341.71</v>
          </cell>
          <cell r="H465">
            <v>88.149999999999991</v>
          </cell>
          <cell r="I465">
            <v>252.97999999999996</v>
          </cell>
          <cell r="K465">
            <v>138.99</v>
          </cell>
          <cell r="L465">
            <v>113.99</v>
          </cell>
          <cell r="N465">
            <v>0</v>
          </cell>
          <cell r="O465">
            <v>0</v>
          </cell>
          <cell r="P465">
            <v>341.70999999999992</v>
          </cell>
          <cell r="R465">
            <v>140.88999999999999</v>
          </cell>
          <cell r="S465">
            <v>140.31</v>
          </cell>
          <cell r="T465">
            <v>86.83</v>
          </cell>
          <cell r="U465">
            <v>113.99</v>
          </cell>
        </row>
        <row r="466">
          <cell r="A466" t="str">
            <v>2800611500200</v>
          </cell>
          <cell r="B466" t="str">
            <v>PRINCETON ELEM SCHOOL DIST 115</v>
          </cell>
          <cell r="C466" t="str">
            <v>BUREAU</v>
          </cell>
          <cell r="D466" t="str">
            <v>Elementary</v>
          </cell>
          <cell r="E466" t="str">
            <v>CY</v>
          </cell>
          <cell r="F466">
            <v>1026.75</v>
          </cell>
          <cell r="H466">
            <v>446</v>
          </cell>
          <cell r="I466">
            <v>572.5</v>
          </cell>
          <cell r="K466">
            <v>572.5</v>
          </cell>
          <cell r="L466">
            <v>0</v>
          </cell>
          <cell r="N466">
            <v>1026.75</v>
          </cell>
          <cell r="O466">
            <v>0</v>
          </cell>
          <cell r="P466">
            <v>0</v>
          </cell>
          <cell r="R466">
            <v>682.75</v>
          </cell>
          <cell r="S466">
            <v>674.5</v>
          </cell>
          <cell r="T466">
            <v>344</v>
          </cell>
          <cell r="U466">
            <v>0</v>
          </cell>
        </row>
        <row r="467">
          <cell r="A467" t="str">
            <v>2800630302600</v>
          </cell>
          <cell r="B467" t="str">
            <v>LA MOILLE C U SCHOOL DIST 303</v>
          </cell>
          <cell r="C467" t="str">
            <v>BUREAU</v>
          </cell>
          <cell r="D467" t="str">
            <v>Unit</v>
          </cell>
          <cell r="E467" t="str">
            <v>CY</v>
          </cell>
          <cell r="F467">
            <v>213.25</v>
          </cell>
          <cell r="H467">
            <v>53.5</v>
          </cell>
          <cell r="I467">
            <v>157.5</v>
          </cell>
          <cell r="K467">
            <v>86</v>
          </cell>
          <cell r="L467">
            <v>71.5</v>
          </cell>
          <cell r="N467">
            <v>0</v>
          </cell>
          <cell r="O467">
            <v>0</v>
          </cell>
          <cell r="P467">
            <v>213.25</v>
          </cell>
          <cell r="R467">
            <v>82.75</v>
          </cell>
          <cell r="S467">
            <v>80.5</v>
          </cell>
          <cell r="T467">
            <v>59</v>
          </cell>
          <cell r="U467">
            <v>71.5</v>
          </cell>
        </row>
        <row r="468">
          <cell r="A468" t="str">
            <v>2800634002600</v>
          </cell>
          <cell r="B468" t="str">
            <v>BUREAU VALLEY CUSD 340</v>
          </cell>
          <cell r="C468" t="str">
            <v>BUREAU</v>
          </cell>
          <cell r="D468" t="str">
            <v>Unit</v>
          </cell>
          <cell r="E468" t="str">
            <v>Avg</v>
          </cell>
          <cell r="F468">
            <v>982.55</v>
          </cell>
          <cell r="H468">
            <v>250.65</v>
          </cell>
          <cell r="I468">
            <v>721.32</v>
          </cell>
          <cell r="K468">
            <v>393.65999999999997</v>
          </cell>
          <cell r="L468">
            <v>327.65999999999997</v>
          </cell>
          <cell r="N468">
            <v>0</v>
          </cell>
          <cell r="O468">
            <v>0</v>
          </cell>
          <cell r="P468">
            <v>982.55000000000007</v>
          </cell>
          <cell r="R468">
            <v>411.23</v>
          </cell>
          <cell r="S468">
            <v>400.65</v>
          </cell>
          <cell r="T468">
            <v>243.66</v>
          </cell>
          <cell r="U468">
            <v>327.65999999999997</v>
          </cell>
        </row>
        <row r="469">
          <cell r="A469" t="str">
            <v>2800650001500</v>
          </cell>
          <cell r="B469" t="str">
            <v>PRINCETON HIGH SCH DIST 500</v>
          </cell>
          <cell r="C469" t="str">
            <v>BUREAU</v>
          </cell>
          <cell r="D469" t="str">
            <v>High School</v>
          </cell>
          <cell r="E469" t="str">
            <v>Avg</v>
          </cell>
          <cell r="F469">
            <v>543.15</v>
          </cell>
          <cell r="H469">
            <v>0</v>
          </cell>
          <cell r="I469">
            <v>543.15000000000009</v>
          </cell>
          <cell r="K469">
            <v>0</v>
          </cell>
          <cell r="L469">
            <v>543.15000000000009</v>
          </cell>
          <cell r="N469">
            <v>0</v>
          </cell>
          <cell r="O469">
            <v>543.15000000000009</v>
          </cell>
          <cell r="P469">
            <v>0</v>
          </cell>
          <cell r="R469">
            <v>0</v>
          </cell>
          <cell r="S469">
            <v>0</v>
          </cell>
          <cell r="T469">
            <v>0</v>
          </cell>
          <cell r="U469">
            <v>543.15000000000009</v>
          </cell>
        </row>
        <row r="470">
          <cell r="A470" t="str">
            <v>2800650201700</v>
          </cell>
          <cell r="B470" t="str">
            <v>HALL HIGH SCH DIST 502</v>
          </cell>
          <cell r="C470" t="str">
            <v>BUREAU</v>
          </cell>
          <cell r="D470" t="str">
            <v>High School</v>
          </cell>
          <cell r="E470" t="str">
            <v>Avg</v>
          </cell>
          <cell r="F470">
            <v>426.48</v>
          </cell>
          <cell r="H470">
            <v>0</v>
          </cell>
          <cell r="I470">
            <v>426.48</v>
          </cell>
          <cell r="K470">
            <v>0</v>
          </cell>
          <cell r="L470">
            <v>426.48</v>
          </cell>
          <cell r="N470">
            <v>0</v>
          </cell>
          <cell r="O470">
            <v>426.48</v>
          </cell>
          <cell r="P470">
            <v>0</v>
          </cell>
          <cell r="R470">
            <v>0</v>
          </cell>
          <cell r="S470">
            <v>0</v>
          </cell>
          <cell r="T470">
            <v>0</v>
          </cell>
          <cell r="U470">
            <v>426.48</v>
          </cell>
        </row>
        <row r="471">
          <cell r="A471" t="str">
            <v>2800650501600</v>
          </cell>
          <cell r="B471" t="str">
            <v>OHIO COMMUNITY H S DIST 505</v>
          </cell>
          <cell r="C471" t="str">
            <v>BUREAU</v>
          </cell>
          <cell r="D471" t="str">
            <v>High School</v>
          </cell>
          <cell r="E471" t="str">
            <v>CY</v>
          </cell>
          <cell r="F471">
            <v>34.5</v>
          </cell>
          <cell r="H471">
            <v>0</v>
          </cell>
          <cell r="I471">
            <v>34.5</v>
          </cell>
          <cell r="K471">
            <v>0</v>
          </cell>
          <cell r="L471">
            <v>34.5</v>
          </cell>
          <cell r="N471">
            <v>0</v>
          </cell>
          <cell r="O471">
            <v>34.5</v>
          </cell>
          <cell r="P471">
            <v>0</v>
          </cell>
          <cell r="R471">
            <v>0</v>
          </cell>
          <cell r="S471">
            <v>0</v>
          </cell>
          <cell r="T471">
            <v>0</v>
          </cell>
          <cell r="U471">
            <v>34.5</v>
          </cell>
        </row>
        <row r="472">
          <cell r="A472" t="str">
            <v>2803719000200</v>
          </cell>
          <cell r="B472" t="str">
            <v>COLONA SCHOOL DISTRICT 190</v>
          </cell>
          <cell r="C472" t="str">
            <v>HENRY</v>
          </cell>
          <cell r="D472" t="str">
            <v>Elementary</v>
          </cell>
          <cell r="E472" t="str">
            <v>Avg</v>
          </cell>
          <cell r="F472">
            <v>391.04</v>
          </cell>
          <cell r="H472">
            <v>167.64999999999998</v>
          </cell>
          <cell r="I472">
            <v>218.48</v>
          </cell>
          <cell r="K472">
            <v>218.48</v>
          </cell>
          <cell r="L472">
            <v>0</v>
          </cell>
          <cell r="N472">
            <v>391.03999999999996</v>
          </cell>
          <cell r="O472">
            <v>0</v>
          </cell>
          <cell r="P472">
            <v>0</v>
          </cell>
          <cell r="R472">
            <v>259.88</v>
          </cell>
          <cell r="S472">
            <v>254.96999999999997</v>
          </cell>
          <cell r="T472">
            <v>131.16</v>
          </cell>
          <cell r="U472">
            <v>0</v>
          </cell>
        </row>
        <row r="473">
          <cell r="A473" t="str">
            <v>2803722302600</v>
          </cell>
          <cell r="B473" t="str">
            <v>ORION COMM UNIT SCHOOL DIST 223</v>
          </cell>
          <cell r="C473" t="str">
            <v>HENRY</v>
          </cell>
          <cell r="D473" t="str">
            <v>Unit</v>
          </cell>
          <cell r="E473" t="str">
            <v>Avg</v>
          </cell>
          <cell r="F473">
            <v>977.89</v>
          </cell>
          <cell r="H473">
            <v>277.98999999999995</v>
          </cell>
          <cell r="I473">
            <v>696.65</v>
          </cell>
          <cell r="K473">
            <v>361.32</v>
          </cell>
          <cell r="L473">
            <v>335.33</v>
          </cell>
          <cell r="N473">
            <v>0</v>
          </cell>
          <cell r="O473">
            <v>0</v>
          </cell>
          <cell r="P473">
            <v>977.89</v>
          </cell>
          <cell r="R473">
            <v>424.9</v>
          </cell>
          <cell r="S473">
            <v>421.65</v>
          </cell>
          <cell r="T473">
            <v>217.66</v>
          </cell>
          <cell r="U473">
            <v>335.33</v>
          </cell>
        </row>
        <row r="474">
          <cell r="A474" t="str">
            <v>2803722402600</v>
          </cell>
          <cell r="B474" t="str">
            <v>GALVA COMM UNIT SCH DIST 224</v>
          </cell>
          <cell r="C474" t="str">
            <v>HENRY</v>
          </cell>
          <cell r="D474" t="str">
            <v>Unit</v>
          </cell>
          <cell r="E474" t="str">
            <v>Avg</v>
          </cell>
          <cell r="F474">
            <v>460.63</v>
          </cell>
          <cell r="H474">
            <v>129.57</v>
          </cell>
          <cell r="I474">
            <v>327.31</v>
          </cell>
          <cell r="K474">
            <v>179.15</v>
          </cell>
          <cell r="L474">
            <v>148.16</v>
          </cell>
          <cell r="N474">
            <v>0</v>
          </cell>
          <cell r="O474">
            <v>0</v>
          </cell>
          <cell r="P474">
            <v>460.62999999999988</v>
          </cell>
          <cell r="R474">
            <v>208.14999999999998</v>
          </cell>
          <cell r="S474">
            <v>204.39999999999998</v>
          </cell>
          <cell r="T474">
            <v>104.32</v>
          </cell>
          <cell r="U474">
            <v>148.16</v>
          </cell>
        </row>
        <row r="475">
          <cell r="A475" t="str">
            <v>2803722502600</v>
          </cell>
          <cell r="B475" t="str">
            <v>ALWOOD COMM UNIT SCH DIST 225</v>
          </cell>
          <cell r="C475" t="str">
            <v>HENRY</v>
          </cell>
          <cell r="D475" t="str">
            <v>Unit</v>
          </cell>
          <cell r="E475" t="str">
            <v>Avg</v>
          </cell>
          <cell r="F475">
            <v>350.11</v>
          </cell>
          <cell r="H475">
            <v>112.32</v>
          </cell>
          <cell r="I475">
            <v>234.95999999999998</v>
          </cell>
          <cell r="K475">
            <v>132.47999999999999</v>
          </cell>
          <cell r="L475">
            <v>102.48</v>
          </cell>
          <cell r="N475">
            <v>0</v>
          </cell>
          <cell r="O475">
            <v>0</v>
          </cell>
          <cell r="P475">
            <v>350.11</v>
          </cell>
          <cell r="R475">
            <v>162.81</v>
          </cell>
          <cell r="S475">
            <v>159.97999999999996</v>
          </cell>
          <cell r="T475">
            <v>84.82</v>
          </cell>
          <cell r="U475">
            <v>102.48</v>
          </cell>
        </row>
        <row r="476">
          <cell r="A476" t="str">
            <v>2803722602600</v>
          </cell>
          <cell r="B476" t="str">
            <v>ANNAWAN COMM UNIT SCH DIST 226</v>
          </cell>
          <cell r="C476" t="str">
            <v>HENRY</v>
          </cell>
          <cell r="D476" t="str">
            <v>Unit</v>
          </cell>
          <cell r="E476" t="str">
            <v>Avg</v>
          </cell>
          <cell r="F476">
            <v>326.69</v>
          </cell>
          <cell r="H476">
            <v>92.649999999999991</v>
          </cell>
          <cell r="I476">
            <v>231.95999999999998</v>
          </cell>
          <cell r="K476">
            <v>127.13999999999999</v>
          </cell>
          <cell r="L476">
            <v>104.82</v>
          </cell>
          <cell r="N476">
            <v>0</v>
          </cell>
          <cell r="O476">
            <v>0</v>
          </cell>
          <cell r="P476">
            <v>326.69</v>
          </cell>
          <cell r="R476">
            <v>149.22</v>
          </cell>
          <cell r="S476">
            <v>147.13999999999999</v>
          </cell>
          <cell r="T476">
            <v>72.650000000000006</v>
          </cell>
          <cell r="U476">
            <v>104.82</v>
          </cell>
        </row>
        <row r="477">
          <cell r="A477" t="str">
            <v>2803722702600</v>
          </cell>
          <cell r="B477" t="str">
            <v>CAMBRIDGE C U SCH DIST 227</v>
          </cell>
          <cell r="C477" t="str">
            <v>HENRY</v>
          </cell>
          <cell r="D477" t="str">
            <v>Unit</v>
          </cell>
          <cell r="E477" t="str">
            <v>CY</v>
          </cell>
          <cell r="F477">
            <v>444.5</v>
          </cell>
          <cell r="H477">
            <v>138.5</v>
          </cell>
          <cell r="I477">
            <v>302</v>
          </cell>
          <cell r="K477">
            <v>166</v>
          </cell>
          <cell r="L477">
            <v>136</v>
          </cell>
          <cell r="N477">
            <v>0</v>
          </cell>
          <cell r="O477">
            <v>0</v>
          </cell>
          <cell r="P477">
            <v>444.5</v>
          </cell>
          <cell r="R477">
            <v>203</v>
          </cell>
          <cell r="S477">
            <v>199</v>
          </cell>
          <cell r="T477">
            <v>105.5</v>
          </cell>
          <cell r="U477">
            <v>136</v>
          </cell>
        </row>
        <row r="478">
          <cell r="A478" t="str">
            <v>2803722802600</v>
          </cell>
          <cell r="B478" t="str">
            <v>GENESEO COMM UNIT SCH DIST 228</v>
          </cell>
          <cell r="C478" t="str">
            <v>HENRY</v>
          </cell>
          <cell r="D478" t="str">
            <v>Unit</v>
          </cell>
          <cell r="E478" t="str">
            <v>Avg</v>
          </cell>
          <cell r="F478">
            <v>2517.46</v>
          </cell>
          <cell r="H478">
            <v>681.16000000000008</v>
          </cell>
          <cell r="I478">
            <v>1824.14</v>
          </cell>
          <cell r="K478">
            <v>977.82</v>
          </cell>
          <cell r="L478">
            <v>846.32</v>
          </cell>
          <cell r="N478">
            <v>0</v>
          </cell>
          <cell r="O478">
            <v>0</v>
          </cell>
          <cell r="P478">
            <v>2517.4599999999996</v>
          </cell>
          <cell r="R478">
            <v>1055.31</v>
          </cell>
          <cell r="S478">
            <v>1043.1500000000001</v>
          </cell>
          <cell r="T478">
            <v>615.83000000000004</v>
          </cell>
          <cell r="U478">
            <v>846.32</v>
          </cell>
        </row>
        <row r="479">
          <cell r="A479" t="str">
            <v>2803722902600</v>
          </cell>
          <cell r="B479" t="str">
            <v>KEWANEE COMM UNIT SCH DIST 229</v>
          </cell>
          <cell r="C479" t="str">
            <v>HENRY</v>
          </cell>
          <cell r="D479" t="str">
            <v>Unit</v>
          </cell>
          <cell r="E479" t="str">
            <v>Avg</v>
          </cell>
          <cell r="F479">
            <v>1800.29</v>
          </cell>
          <cell r="H479">
            <v>514.81999999999994</v>
          </cell>
          <cell r="I479">
            <v>1269.1399999999999</v>
          </cell>
          <cell r="K479">
            <v>724.65</v>
          </cell>
          <cell r="L479">
            <v>544.49</v>
          </cell>
          <cell r="N479">
            <v>0</v>
          </cell>
          <cell r="O479">
            <v>0</v>
          </cell>
          <cell r="P479">
            <v>1800.2900000000002</v>
          </cell>
          <cell r="R479">
            <v>818.98</v>
          </cell>
          <cell r="S479">
            <v>802.65</v>
          </cell>
          <cell r="T479">
            <v>436.81999999999994</v>
          </cell>
          <cell r="U479">
            <v>544.49</v>
          </cell>
        </row>
        <row r="480">
          <cell r="A480" t="str">
            <v>2803723002600</v>
          </cell>
          <cell r="B480" t="str">
            <v>WETHERSFIELD C U SCH DIST 230</v>
          </cell>
          <cell r="C480" t="str">
            <v>HENRY</v>
          </cell>
          <cell r="D480" t="str">
            <v>Unit</v>
          </cell>
          <cell r="E480" t="str">
            <v>Avg</v>
          </cell>
          <cell r="F480">
            <v>519.05999999999995</v>
          </cell>
          <cell r="H480">
            <v>158.32999999999998</v>
          </cell>
          <cell r="I480">
            <v>355.98</v>
          </cell>
          <cell r="K480">
            <v>196.99</v>
          </cell>
          <cell r="L480">
            <v>158.99</v>
          </cell>
          <cell r="N480">
            <v>0</v>
          </cell>
          <cell r="O480">
            <v>0</v>
          </cell>
          <cell r="P480">
            <v>519.05999999999995</v>
          </cell>
          <cell r="R480">
            <v>244.73999999999998</v>
          </cell>
          <cell r="S480">
            <v>239.98999999999998</v>
          </cell>
          <cell r="T480">
            <v>115.33</v>
          </cell>
          <cell r="U480">
            <v>158.99</v>
          </cell>
        </row>
        <row r="481">
          <cell r="A481" t="str">
            <v>2808800102600</v>
          </cell>
          <cell r="B481" t="str">
            <v>BRADFORD COMM UNIT SCH DIST 1</v>
          </cell>
          <cell r="C481" t="str">
            <v>STARK</v>
          </cell>
          <cell r="D481" t="str">
            <v>Unit</v>
          </cell>
          <cell r="E481" t="str">
            <v>Avg</v>
          </cell>
          <cell r="F481">
            <v>194.72</v>
          </cell>
          <cell r="H481">
            <v>55.66</v>
          </cell>
          <cell r="I481">
            <v>137.64999999999998</v>
          </cell>
          <cell r="K481">
            <v>75.489999999999995</v>
          </cell>
          <cell r="L481">
            <v>62.16</v>
          </cell>
          <cell r="N481">
            <v>0</v>
          </cell>
          <cell r="O481">
            <v>0</v>
          </cell>
          <cell r="P481">
            <v>194.72</v>
          </cell>
          <cell r="R481">
            <v>85.57</v>
          </cell>
          <cell r="S481">
            <v>84.16</v>
          </cell>
          <cell r="T481">
            <v>46.989999999999995</v>
          </cell>
          <cell r="U481">
            <v>62.16</v>
          </cell>
        </row>
        <row r="482">
          <cell r="A482" t="str">
            <v>2808810002600</v>
          </cell>
          <cell r="B482" t="str">
            <v>STARK COUNTY C U SCH DIST 100</v>
          </cell>
          <cell r="C482" t="str">
            <v>STARK</v>
          </cell>
          <cell r="D482" t="str">
            <v>Unit</v>
          </cell>
          <cell r="E482" t="str">
            <v>Avg</v>
          </cell>
          <cell r="F482">
            <v>631.73</v>
          </cell>
          <cell r="H482">
            <v>185.15999999999997</v>
          </cell>
          <cell r="I482">
            <v>441.82</v>
          </cell>
          <cell r="K482">
            <v>259.49</v>
          </cell>
          <cell r="L482">
            <v>182.32999999999998</v>
          </cell>
          <cell r="N482">
            <v>0</v>
          </cell>
          <cell r="O482">
            <v>0</v>
          </cell>
          <cell r="P482">
            <v>631.7299999999999</v>
          </cell>
          <cell r="R482">
            <v>291.40999999999997</v>
          </cell>
          <cell r="S482">
            <v>286.65999999999997</v>
          </cell>
          <cell r="T482">
            <v>157.99</v>
          </cell>
          <cell r="U482">
            <v>182.32999999999998</v>
          </cell>
        </row>
        <row r="483">
          <cell r="A483" t="str">
            <v>3000200102200</v>
          </cell>
          <cell r="B483" t="str">
            <v>CAIRO UNIT SCHOOL DISTRICT 1</v>
          </cell>
          <cell r="C483" t="str">
            <v>ALEXANDER</v>
          </cell>
          <cell r="D483" t="str">
            <v>Unit</v>
          </cell>
          <cell r="E483" t="str">
            <v>Avg</v>
          </cell>
          <cell r="F483">
            <v>282.37</v>
          </cell>
          <cell r="H483">
            <v>90.99</v>
          </cell>
          <cell r="I483">
            <v>189.29999999999998</v>
          </cell>
          <cell r="K483">
            <v>105.32</v>
          </cell>
          <cell r="L483">
            <v>83.98</v>
          </cell>
          <cell r="N483">
            <v>0</v>
          </cell>
          <cell r="O483">
            <v>0</v>
          </cell>
          <cell r="P483">
            <v>282.37</v>
          </cell>
          <cell r="R483">
            <v>125.57</v>
          </cell>
          <cell r="S483">
            <v>123.49</v>
          </cell>
          <cell r="T483">
            <v>72.819999999999993</v>
          </cell>
          <cell r="U483">
            <v>83.98</v>
          </cell>
        </row>
        <row r="484">
          <cell r="A484" t="str">
            <v>3000200502600</v>
          </cell>
          <cell r="B484" t="str">
            <v>EGYPTIAN COMM UNIT SCH DIST 5</v>
          </cell>
          <cell r="C484" t="str">
            <v>ALEXANDER</v>
          </cell>
          <cell r="D484" t="str">
            <v>Unit</v>
          </cell>
          <cell r="E484" t="str">
            <v>Avg</v>
          </cell>
          <cell r="F484">
            <v>356.88</v>
          </cell>
          <cell r="H484">
            <v>123.64999999999999</v>
          </cell>
          <cell r="I484">
            <v>231.97999999999996</v>
          </cell>
          <cell r="K484">
            <v>137.64999999999998</v>
          </cell>
          <cell r="L484">
            <v>94.33</v>
          </cell>
          <cell r="N484">
            <v>0</v>
          </cell>
          <cell r="O484">
            <v>0</v>
          </cell>
          <cell r="P484">
            <v>356.87999999999994</v>
          </cell>
          <cell r="R484">
            <v>173.39999999999998</v>
          </cell>
          <cell r="S484">
            <v>172.14999999999998</v>
          </cell>
          <cell r="T484">
            <v>89.15</v>
          </cell>
          <cell r="U484">
            <v>94.33</v>
          </cell>
        </row>
        <row r="485">
          <cell r="A485" t="str">
            <v>3003908600300</v>
          </cell>
          <cell r="B485" t="str">
            <v>DESOTO CONS SCHOOL DISTRICT 86</v>
          </cell>
          <cell r="C485" t="str">
            <v>JACKSON</v>
          </cell>
          <cell r="D485" t="str">
            <v>Elementary</v>
          </cell>
          <cell r="E485" t="str">
            <v>CY</v>
          </cell>
          <cell r="F485">
            <v>180.25</v>
          </cell>
          <cell r="H485">
            <v>69</v>
          </cell>
          <cell r="I485">
            <v>108.5</v>
          </cell>
          <cell r="K485">
            <v>108.5</v>
          </cell>
          <cell r="L485">
            <v>0</v>
          </cell>
          <cell r="N485">
            <v>180.25</v>
          </cell>
          <cell r="O485">
            <v>0</v>
          </cell>
          <cell r="P485">
            <v>0</v>
          </cell>
          <cell r="R485">
            <v>110.25</v>
          </cell>
          <cell r="S485">
            <v>107.5</v>
          </cell>
          <cell r="T485">
            <v>70</v>
          </cell>
          <cell r="U485">
            <v>0</v>
          </cell>
        </row>
        <row r="486">
          <cell r="A486" t="str">
            <v>3003909500200</v>
          </cell>
          <cell r="B486" t="str">
            <v>CARBONDALE ELEM SCH DIST 95</v>
          </cell>
          <cell r="C486" t="str">
            <v>JACKSON</v>
          </cell>
          <cell r="D486" t="str">
            <v>Elementary</v>
          </cell>
          <cell r="E486" t="str">
            <v>CY</v>
          </cell>
          <cell r="F486">
            <v>1485</v>
          </cell>
          <cell r="H486">
            <v>699.5</v>
          </cell>
          <cell r="I486">
            <v>770</v>
          </cell>
          <cell r="K486">
            <v>770</v>
          </cell>
          <cell r="L486">
            <v>0</v>
          </cell>
          <cell r="N486">
            <v>1485</v>
          </cell>
          <cell r="O486">
            <v>0</v>
          </cell>
          <cell r="P486">
            <v>0</v>
          </cell>
          <cell r="R486">
            <v>1035</v>
          </cell>
          <cell r="S486">
            <v>1019.5</v>
          </cell>
          <cell r="T486">
            <v>450</v>
          </cell>
          <cell r="U486">
            <v>0</v>
          </cell>
        </row>
        <row r="487">
          <cell r="A487" t="str">
            <v>3003913000400</v>
          </cell>
          <cell r="B487" t="str">
            <v>GIANT CITY C C SCHOOL DIST 130</v>
          </cell>
          <cell r="C487" t="str">
            <v>JACKSON</v>
          </cell>
          <cell r="D487" t="str">
            <v>Elementary</v>
          </cell>
          <cell r="E487" t="str">
            <v>CY</v>
          </cell>
          <cell r="F487">
            <v>217.25</v>
          </cell>
          <cell r="H487">
            <v>77.5</v>
          </cell>
          <cell r="I487">
            <v>137</v>
          </cell>
          <cell r="K487">
            <v>137</v>
          </cell>
          <cell r="L487">
            <v>0</v>
          </cell>
          <cell r="N487">
            <v>217.25</v>
          </cell>
          <cell r="O487">
            <v>0</v>
          </cell>
          <cell r="P487">
            <v>0</v>
          </cell>
          <cell r="R487">
            <v>135.75</v>
          </cell>
          <cell r="S487">
            <v>133</v>
          </cell>
          <cell r="T487">
            <v>81.5</v>
          </cell>
          <cell r="U487">
            <v>0</v>
          </cell>
        </row>
        <row r="488">
          <cell r="A488" t="str">
            <v>3003914000400</v>
          </cell>
          <cell r="B488" t="str">
            <v>UNITY POINT C C SCHOOL DIST 140</v>
          </cell>
          <cell r="C488" t="str">
            <v>JACKSON</v>
          </cell>
          <cell r="D488" t="str">
            <v>Elementary</v>
          </cell>
          <cell r="E488" t="str">
            <v>Avg</v>
          </cell>
          <cell r="F488">
            <v>569.72</v>
          </cell>
          <cell r="H488">
            <v>253.49</v>
          </cell>
          <cell r="I488">
            <v>311.47999999999996</v>
          </cell>
          <cell r="K488">
            <v>311.47999999999996</v>
          </cell>
          <cell r="L488">
            <v>0</v>
          </cell>
          <cell r="N488">
            <v>569.72</v>
          </cell>
          <cell r="O488">
            <v>0</v>
          </cell>
          <cell r="P488">
            <v>0</v>
          </cell>
          <cell r="R488">
            <v>387.57</v>
          </cell>
          <cell r="S488">
            <v>382.82</v>
          </cell>
          <cell r="T488">
            <v>182.14999999999998</v>
          </cell>
          <cell r="U488">
            <v>0</v>
          </cell>
        </row>
        <row r="489">
          <cell r="A489" t="str">
            <v>3003916501600</v>
          </cell>
          <cell r="B489" t="str">
            <v>CARBONDALE COMM H S DISTRICT 165</v>
          </cell>
          <cell r="C489" t="str">
            <v>JACKSON</v>
          </cell>
          <cell r="D489" t="str">
            <v>High School</v>
          </cell>
          <cell r="E489" t="str">
            <v>Avg</v>
          </cell>
          <cell r="F489">
            <v>979.99</v>
          </cell>
          <cell r="H489">
            <v>0</v>
          </cell>
          <cell r="I489">
            <v>979.99000000000012</v>
          </cell>
          <cell r="K489">
            <v>0</v>
          </cell>
          <cell r="L489">
            <v>979.99000000000012</v>
          </cell>
          <cell r="N489">
            <v>0</v>
          </cell>
          <cell r="O489">
            <v>979.99000000000012</v>
          </cell>
          <cell r="P489">
            <v>0</v>
          </cell>
          <cell r="R489">
            <v>0</v>
          </cell>
          <cell r="S489">
            <v>0</v>
          </cell>
          <cell r="T489">
            <v>0</v>
          </cell>
          <cell r="U489">
            <v>979.99000000000012</v>
          </cell>
        </row>
        <row r="490">
          <cell r="A490" t="str">
            <v>3003917602600</v>
          </cell>
          <cell r="B490" t="str">
            <v>TRICO COMM UNIT SCH DISTRICT 176</v>
          </cell>
          <cell r="C490" t="str">
            <v>JACKSON</v>
          </cell>
          <cell r="D490" t="str">
            <v>Unit</v>
          </cell>
          <cell r="E490" t="str">
            <v>Avg</v>
          </cell>
          <cell r="F490">
            <v>866.37</v>
          </cell>
          <cell r="H490">
            <v>252.15</v>
          </cell>
          <cell r="I490">
            <v>609.46999999999991</v>
          </cell>
          <cell r="K490">
            <v>319.31</v>
          </cell>
          <cell r="L490">
            <v>290.15999999999997</v>
          </cell>
          <cell r="N490">
            <v>0</v>
          </cell>
          <cell r="O490">
            <v>0</v>
          </cell>
          <cell r="P490">
            <v>866.36999999999989</v>
          </cell>
          <cell r="R490">
            <v>385.05999999999995</v>
          </cell>
          <cell r="S490">
            <v>380.31</v>
          </cell>
          <cell r="T490">
            <v>191.14999999999998</v>
          </cell>
          <cell r="U490">
            <v>290.15999999999997</v>
          </cell>
        </row>
        <row r="491">
          <cell r="A491" t="str">
            <v>3003918602600</v>
          </cell>
          <cell r="B491" t="str">
            <v>MURPHYSBORO C U SCH DIST 186</v>
          </cell>
          <cell r="C491" t="str">
            <v>JACKSON</v>
          </cell>
          <cell r="D491" t="str">
            <v>Unit</v>
          </cell>
          <cell r="E491" t="str">
            <v>Avg</v>
          </cell>
          <cell r="F491">
            <v>1899.79</v>
          </cell>
          <cell r="H491">
            <v>555.31999999999994</v>
          </cell>
          <cell r="I491">
            <v>1331.81</v>
          </cell>
          <cell r="K491">
            <v>749.32</v>
          </cell>
          <cell r="L491">
            <v>582.49</v>
          </cell>
          <cell r="N491">
            <v>0</v>
          </cell>
          <cell r="O491">
            <v>0</v>
          </cell>
          <cell r="P491">
            <v>1899.7900000000002</v>
          </cell>
          <cell r="R491">
            <v>873.1400000000001</v>
          </cell>
          <cell r="S491">
            <v>860.48</v>
          </cell>
          <cell r="T491">
            <v>444.16000000000008</v>
          </cell>
          <cell r="U491">
            <v>582.49</v>
          </cell>
        </row>
        <row r="492">
          <cell r="A492" t="str">
            <v>3003919602600</v>
          </cell>
          <cell r="B492" t="str">
            <v>ELVERADO C U SCHOOL DIST 196</v>
          </cell>
          <cell r="C492" t="str">
            <v>JACKSON</v>
          </cell>
          <cell r="D492" t="str">
            <v>Unit</v>
          </cell>
          <cell r="E492" t="str">
            <v>Avg</v>
          </cell>
          <cell r="F492">
            <v>383.62</v>
          </cell>
          <cell r="H492">
            <v>106.66</v>
          </cell>
          <cell r="I492">
            <v>272.63</v>
          </cell>
          <cell r="K492">
            <v>158.64999999999998</v>
          </cell>
          <cell r="L492">
            <v>113.97999999999999</v>
          </cell>
          <cell r="N492">
            <v>0</v>
          </cell>
          <cell r="O492">
            <v>0</v>
          </cell>
          <cell r="P492">
            <v>383.62</v>
          </cell>
          <cell r="R492">
            <v>171.65</v>
          </cell>
          <cell r="S492">
            <v>167.32</v>
          </cell>
          <cell r="T492">
            <v>97.99</v>
          </cell>
          <cell r="U492">
            <v>113.97999999999999</v>
          </cell>
        </row>
        <row r="493">
          <cell r="A493" t="str">
            <v>3007300500200</v>
          </cell>
          <cell r="B493" t="str">
            <v>TAMAROA SCHOOL DIST 5</v>
          </cell>
          <cell r="C493" t="str">
            <v>PERRY</v>
          </cell>
          <cell r="D493" t="str">
            <v>Elementary</v>
          </cell>
          <cell r="E493" t="str">
            <v>CY</v>
          </cell>
          <cell r="F493">
            <v>88.25</v>
          </cell>
          <cell r="H493">
            <v>31.5</v>
          </cell>
          <cell r="I493">
            <v>56</v>
          </cell>
          <cell r="K493">
            <v>56</v>
          </cell>
          <cell r="L493">
            <v>0</v>
          </cell>
          <cell r="N493">
            <v>88.25</v>
          </cell>
          <cell r="O493">
            <v>0</v>
          </cell>
          <cell r="P493">
            <v>0</v>
          </cell>
          <cell r="R493">
            <v>53.75</v>
          </cell>
          <cell r="S493">
            <v>53</v>
          </cell>
          <cell r="T493">
            <v>34.5</v>
          </cell>
          <cell r="U493">
            <v>0</v>
          </cell>
        </row>
        <row r="494">
          <cell r="A494" t="str">
            <v>3007305000200</v>
          </cell>
          <cell r="B494" t="str">
            <v>PINCKNEYVILLE SCH DIST 50</v>
          </cell>
          <cell r="C494" t="str">
            <v>PERRY</v>
          </cell>
          <cell r="D494" t="str">
            <v>Elementary</v>
          </cell>
          <cell r="E494" t="str">
            <v>Avg</v>
          </cell>
          <cell r="F494">
            <v>525.79</v>
          </cell>
          <cell r="H494">
            <v>235.98</v>
          </cell>
          <cell r="I494">
            <v>286.48</v>
          </cell>
          <cell r="K494">
            <v>286.48</v>
          </cell>
          <cell r="L494">
            <v>0</v>
          </cell>
          <cell r="N494">
            <v>525.79</v>
          </cell>
          <cell r="O494">
            <v>0</v>
          </cell>
          <cell r="P494">
            <v>0</v>
          </cell>
          <cell r="R494">
            <v>347.13</v>
          </cell>
          <cell r="S494">
            <v>343.79999999999995</v>
          </cell>
          <cell r="T494">
            <v>178.66</v>
          </cell>
          <cell r="U494">
            <v>0</v>
          </cell>
        </row>
        <row r="495">
          <cell r="A495" t="str">
            <v>3007310101600</v>
          </cell>
          <cell r="B495" t="str">
            <v>PINCKNEYVILLE COMM H S DIST 101</v>
          </cell>
          <cell r="C495" t="str">
            <v>PERRY</v>
          </cell>
          <cell r="D495" t="str">
            <v>High School</v>
          </cell>
          <cell r="E495" t="str">
            <v>CY</v>
          </cell>
          <cell r="F495">
            <v>434</v>
          </cell>
          <cell r="H495">
            <v>0</v>
          </cell>
          <cell r="I495">
            <v>434</v>
          </cell>
          <cell r="K495">
            <v>0</v>
          </cell>
          <cell r="L495">
            <v>434</v>
          </cell>
          <cell r="N495">
            <v>0</v>
          </cell>
          <cell r="O495">
            <v>434</v>
          </cell>
          <cell r="P495">
            <v>0</v>
          </cell>
          <cell r="R495">
            <v>0</v>
          </cell>
          <cell r="S495">
            <v>0</v>
          </cell>
          <cell r="T495">
            <v>0</v>
          </cell>
          <cell r="U495">
            <v>434</v>
          </cell>
        </row>
        <row r="496">
          <cell r="A496" t="str">
            <v>3007320400400</v>
          </cell>
          <cell r="B496" t="str">
            <v>COMMUNITY CONS SCH DIST 204</v>
          </cell>
          <cell r="C496" t="str">
            <v>PERRY</v>
          </cell>
          <cell r="D496" t="str">
            <v>Elementary</v>
          </cell>
          <cell r="E496" t="str">
            <v>CY</v>
          </cell>
          <cell r="F496">
            <v>167.5</v>
          </cell>
          <cell r="H496">
            <v>75.5</v>
          </cell>
          <cell r="I496">
            <v>91.5</v>
          </cell>
          <cell r="K496">
            <v>91.5</v>
          </cell>
          <cell r="L496">
            <v>0</v>
          </cell>
          <cell r="N496">
            <v>167.5</v>
          </cell>
          <cell r="O496">
            <v>0</v>
          </cell>
          <cell r="P496">
            <v>0</v>
          </cell>
          <cell r="R496">
            <v>111</v>
          </cell>
          <cell r="S496">
            <v>110.5</v>
          </cell>
          <cell r="T496">
            <v>56.5</v>
          </cell>
          <cell r="U496">
            <v>0</v>
          </cell>
        </row>
        <row r="497">
          <cell r="A497" t="str">
            <v>3007330002600</v>
          </cell>
          <cell r="B497" t="str">
            <v>DU QUOIN C U SCHOOL DISTRICT 300</v>
          </cell>
          <cell r="C497" t="str">
            <v>PERRY</v>
          </cell>
          <cell r="D497" t="str">
            <v>Unit</v>
          </cell>
          <cell r="E497" t="str">
            <v>CY</v>
          </cell>
          <cell r="F497">
            <v>1416.25</v>
          </cell>
          <cell r="H497">
            <v>391</v>
          </cell>
          <cell r="I497">
            <v>1009</v>
          </cell>
          <cell r="K497">
            <v>553.5</v>
          </cell>
          <cell r="L497">
            <v>455.5</v>
          </cell>
          <cell r="N497">
            <v>0</v>
          </cell>
          <cell r="O497">
            <v>0</v>
          </cell>
          <cell r="P497">
            <v>1416.25</v>
          </cell>
          <cell r="R497">
            <v>617.25</v>
          </cell>
          <cell r="S497">
            <v>601</v>
          </cell>
          <cell r="T497">
            <v>343.5</v>
          </cell>
          <cell r="U497">
            <v>455.5</v>
          </cell>
        </row>
        <row r="498">
          <cell r="A498" t="str">
            <v>3007710002600</v>
          </cell>
          <cell r="B498" t="str">
            <v>CENTURY COMM UNIT SCH DIST 100</v>
          </cell>
          <cell r="C498" t="str">
            <v>PULASKI</v>
          </cell>
          <cell r="D498" t="str">
            <v>Unit</v>
          </cell>
          <cell r="E498" t="str">
            <v>Avg</v>
          </cell>
          <cell r="F498">
            <v>340.79</v>
          </cell>
          <cell r="H498">
            <v>87.66</v>
          </cell>
          <cell r="I498">
            <v>251.96999999999997</v>
          </cell>
          <cell r="K498">
            <v>133.14999999999998</v>
          </cell>
          <cell r="L498">
            <v>118.82</v>
          </cell>
          <cell r="N498">
            <v>0</v>
          </cell>
          <cell r="O498">
            <v>0</v>
          </cell>
          <cell r="P498">
            <v>340.78999999999996</v>
          </cell>
          <cell r="R498">
            <v>131.31</v>
          </cell>
          <cell r="S498">
            <v>130.14999999999998</v>
          </cell>
          <cell r="T498">
            <v>90.66</v>
          </cell>
          <cell r="U498">
            <v>118.82</v>
          </cell>
        </row>
        <row r="499">
          <cell r="A499" t="str">
            <v>3007710102600</v>
          </cell>
          <cell r="B499" t="str">
            <v>MERIDIAN C U SCH DISTRICT 101</v>
          </cell>
          <cell r="C499" t="str">
            <v>PULASKI</v>
          </cell>
          <cell r="D499" t="str">
            <v>Unit</v>
          </cell>
          <cell r="E499" t="str">
            <v>CY</v>
          </cell>
          <cell r="F499">
            <v>429.5</v>
          </cell>
          <cell r="H499">
            <v>101</v>
          </cell>
          <cell r="I499">
            <v>326</v>
          </cell>
          <cell r="K499">
            <v>181</v>
          </cell>
          <cell r="L499">
            <v>145</v>
          </cell>
          <cell r="N499">
            <v>0</v>
          </cell>
          <cell r="O499">
            <v>0</v>
          </cell>
          <cell r="P499">
            <v>429.5</v>
          </cell>
          <cell r="R499">
            <v>161.5</v>
          </cell>
          <cell r="S499">
            <v>159</v>
          </cell>
          <cell r="T499">
            <v>123</v>
          </cell>
          <cell r="U499">
            <v>145</v>
          </cell>
        </row>
        <row r="500">
          <cell r="A500" t="str">
            <v>3009101600400</v>
          </cell>
          <cell r="B500" t="str">
            <v>LICK CREEK C C SCH DISTRICT 16</v>
          </cell>
          <cell r="C500" t="str">
            <v>UNION</v>
          </cell>
          <cell r="D500" t="str">
            <v>Elementary</v>
          </cell>
          <cell r="E500" t="str">
            <v>CY</v>
          </cell>
          <cell r="F500">
            <v>137.5</v>
          </cell>
          <cell r="H500">
            <v>63</v>
          </cell>
          <cell r="I500">
            <v>73.5</v>
          </cell>
          <cell r="K500">
            <v>73.5</v>
          </cell>
          <cell r="L500">
            <v>0</v>
          </cell>
          <cell r="N500">
            <v>137.5</v>
          </cell>
          <cell r="O500">
            <v>0</v>
          </cell>
          <cell r="P500">
            <v>0</v>
          </cell>
          <cell r="R500">
            <v>93</v>
          </cell>
          <cell r="S500">
            <v>92</v>
          </cell>
          <cell r="T500">
            <v>44.5</v>
          </cell>
          <cell r="U500">
            <v>0</v>
          </cell>
        </row>
        <row r="501">
          <cell r="A501" t="str">
            <v>3009101702200</v>
          </cell>
          <cell r="B501" t="str">
            <v>COBDEN SCH UNIT DIST 17</v>
          </cell>
          <cell r="C501" t="str">
            <v>UNION</v>
          </cell>
          <cell r="D501" t="str">
            <v>Unit</v>
          </cell>
          <cell r="E501" t="str">
            <v>CY</v>
          </cell>
          <cell r="F501">
            <v>499.75</v>
          </cell>
          <cell r="H501">
            <v>126.5</v>
          </cell>
          <cell r="I501">
            <v>370.5</v>
          </cell>
          <cell r="K501">
            <v>180.5</v>
          </cell>
          <cell r="L501">
            <v>190</v>
          </cell>
          <cell r="N501">
            <v>0</v>
          </cell>
          <cell r="O501">
            <v>0</v>
          </cell>
          <cell r="P501">
            <v>499.75</v>
          </cell>
          <cell r="R501">
            <v>188.75</v>
          </cell>
          <cell r="S501">
            <v>186</v>
          </cell>
          <cell r="T501">
            <v>121</v>
          </cell>
          <cell r="U501">
            <v>190</v>
          </cell>
        </row>
        <row r="502">
          <cell r="A502" t="str">
            <v>3009103700400</v>
          </cell>
          <cell r="B502" t="str">
            <v>ANNA C C SCH DIST 37</v>
          </cell>
          <cell r="C502" t="str">
            <v>UNION</v>
          </cell>
          <cell r="D502" t="str">
            <v>Elementary</v>
          </cell>
          <cell r="E502" t="str">
            <v>Avg</v>
          </cell>
          <cell r="F502">
            <v>642.4</v>
          </cell>
          <cell r="H502">
            <v>260.83</v>
          </cell>
          <cell r="I502">
            <v>373.49</v>
          </cell>
          <cell r="K502">
            <v>373.49</v>
          </cell>
          <cell r="L502">
            <v>0</v>
          </cell>
          <cell r="N502">
            <v>642.39999999999986</v>
          </cell>
          <cell r="O502">
            <v>0</v>
          </cell>
          <cell r="P502">
            <v>0</v>
          </cell>
          <cell r="R502">
            <v>416.56999999999994</v>
          </cell>
          <cell r="S502">
            <v>408.49</v>
          </cell>
          <cell r="T502">
            <v>225.82999999999998</v>
          </cell>
          <cell r="U502">
            <v>0</v>
          </cell>
        </row>
        <row r="503">
          <cell r="A503" t="str">
            <v>3009104300400</v>
          </cell>
          <cell r="B503" t="str">
            <v>JONESBORO C C SCHOOL DIST 43</v>
          </cell>
          <cell r="C503" t="str">
            <v>UNION</v>
          </cell>
          <cell r="D503" t="str">
            <v>Elementary</v>
          </cell>
          <cell r="E503" t="str">
            <v>Avg</v>
          </cell>
          <cell r="F503">
            <v>353.62</v>
          </cell>
          <cell r="H503">
            <v>141.31</v>
          </cell>
          <cell r="I503">
            <v>210.48</v>
          </cell>
          <cell r="K503">
            <v>210.48</v>
          </cell>
          <cell r="L503">
            <v>0</v>
          </cell>
          <cell r="N503">
            <v>353.62</v>
          </cell>
          <cell r="O503">
            <v>0</v>
          </cell>
          <cell r="P503">
            <v>0</v>
          </cell>
          <cell r="R503">
            <v>229.29999999999998</v>
          </cell>
          <cell r="S503">
            <v>227.47</v>
          </cell>
          <cell r="T503">
            <v>124.32</v>
          </cell>
          <cell r="U503">
            <v>0</v>
          </cell>
        </row>
        <row r="504">
          <cell r="A504" t="str">
            <v>3009106602200</v>
          </cell>
          <cell r="B504" t="str">
            <v>DONGOLA SCH UNIT DIST 66</v>
          </cell>
          <cell r="C504" t="str">
            <v>UNION</v>
          </cell>
          <cell r="D504" t="str">
            <v>Unit</v>
          </cell>
          <cell r="E504" t="str">
            <v>Avg</v>
          </cell>
          <cell r="F504">
            <v>270.45</v>
          </cell>
          <cell r="H504">
            <v>83.49</v>
          </cell>
          <cell r="I504">
            <v>183.29999999999995</v>
          </cell>
          <cell r="K504">
            <v>99.149999999999991</v>
          </cell>
          <cell r="L504">
            <v>84.149999999999991</v>
          </cell>
          <cell r="N504">
            <v>0</v>
          </cell>
          <cell r="O504">
            <v>0</v>
          </cell>
          <cell r="P504">
            <v>270.45</v>
          </cell>
          <cell r="R504">
            <v>131.31</v>
          </cell>
          <cell r="S504">
            <v>127.64999999999999</v>
          </cell>
          <cell r="T504">
            <v>54.989999999999995</v>
          </cell>
          <cell r="U504">
            <v>84.149999999999991</v>
          </cell>
        </row>
        <row r="505">
          <cell r="A505" t="str">
            <v>3009108101600</v>
          </cell>
          <cell r="B505" t="str">
            <v>ANNA JONESBORO COMM H S DIST 81</v>
          </cell>
          <cell r="C505" t="str">
            <v>UNION</v>
          </cell>
          <cell r="D505" t="str">
            <v>High School</v>
          </cell>
          <cell r="E505" t="str">
            <v>Avg</v>
          </cell>
          <cell r="F505">
            <v>518.82000000000005</v>
          </cell>
          <cell r="H505">
            <v>0</v>
          </cell>
          <cell r="I505">
            <v>518.82000000000005</v>
          </cell>
          <cell r="K505">
            <v>0</v>
          </cell>
          <cell r="L505">
            <v>518.82000000000005</v>
          </cell>
          <cell r="N505">
            <v>0</v>
          </cell>
          <cell r="O505">
            <v>518.82000000000005</v>
          </cell>
          <cell r="P505">
            <v>0</v>
          </cell>
          <cell r="R505">
            <v>0</v>
          </cell>
          <cell r="S505">
            <v>0</v>
          </cell>
          <cell r="T505">
            <v>0</v>
          </cell>
          <cell r="U505">
            <v>518.82000000000005</v>
          </cell>
        </row>
        <row r="506">
          <cell r="A506" t="str">
            <v>3009108402600</v>
          </cell>
          <cell r="B506" t="str">
            <v>SHAWNEE C U SCH DIST 84</v>
          </cell>
          <cell r="C506" t="str">
            <v>UNION</v>
          </cell>
          <cell r="D506" t="str">
            <v>Unit</v>
          </cell>
          <cell r="E506" t="str">
            <v>Avg</v>
          </cell>
          <cell r="F506">
            <v>288.89</v>
          </cell>
          <cell r="H506">
            <v>98</v>
          </cell>
          <cell r="I506">
            <v>187.64</v>
          </cell>
          <cell r="K506">
            <v>101.82</v>
          </cell>
          <cell r="L506">
            <v>85.82</v>
          </cell>
          <cell r="N506">
            <v>0</v>
          </cell>
          <cell r="O506">
            <v>0</v>
          </cell>
          <cell r="P506">
            <v>288.89</v>
          </cell>
          <cell r="R506">
            <v>140.74</v>
          </cell>
          <cell r="S506">
            <v>137.49</v>
          </cell>
          <cell r="T506">
            <v>62.33</v>
          </cell>
          <cell r="U506">
            <v>85.82</v>
          </cell>
        </row>
        <row r="507">
          <cell r="A507" t="str">
            <v>3104504602200</v>
          </cell>
          <cell r="B507" t="str">
            <v>SCHOOL DISTRICT 46</v>
          </cell>
          <cell r="C507" t="str">
            <v>KANE</v>
          </cell>
          <cell r="D507" t="str">
            <v>Unit</v>
          </cell>
          <cell r="E507" t="str">
            <v>Avg</v>
          </cell>
          <cell r="F507">
            <v>36995.78</v>
          </cell>
          <cell r="H507">
            <v>10526.23</v>
          </cell>
          <cell r="I507">
            <v>26174.300000000003</v>
          </cell>
          <cell r="K507">
            <v>14332.81</v>
          </cell>
          <cell r="L507">
            <v>11841.49</v>
          </cell>
          <cell r="N507">
            <v>0</v>
          </cell>
          <cell r="O507">
            <v>0</v>
          </cell>
          <cell r="P507">
            <v>36995.78</v>
          </cell>
          <cell r="R507">
            <v>16368.14</v>
          </cell>
          <cell r="S507">
            <v>16072.89</v>
          </cell>
          <cell r="T507">
            <v>8786.15</v>
          </cell>
          <cell r="U507">
            <v>11841.49</v>
          </cell>
        </row>
        <row r="508">
          <cell r="A508" t="str">
            <v>3104510102200</v>
          </cell>
          <cell r="B508" t="str">
            <v>BATAVIA UNIT SCHOOL DIST 101</v>
          </cell>
          <cell r="C508" t="str">
            <v>KANE</v>
          </cell>
          <cell r="D508" t="str">
            <v>Unit</v>
          </cell>
          <cell r="E508" t="str">
            <v>Avg</v>
          </cell>
          <cell r="F508">
            <v>5337.12</v>
          </cell>
          <cell r="H508">
            <v>1237.9000000000001</v>
          </cell>
          <cell r="I508">
            <v>4051.97</v>
          </cell>
          <cell r="K508">
            <v>2107.98</v>
          </cell>
          <cell r="L508">
            <v>1943.99</v>
          </cell>
          <cell r="N508">
            <v>0</v>
          </cell>
          <cell r="O508">
            <v>0</v>
          </cell>
          <cell r="P508">
            <v>5337.12</v>
          </cell>
          <cell r="R508">
            <v>2072.3100000000004</v>
          </cell>
          <cell r="S508">
            <v>2025.0600000000002</v>
          </cell>
          <cell r="T508">
            <v>1320.82</v>
          </cell>
          <cell r="U508">
            <v>1943.99</v>
          </cell>
        </row>
        <row r="509">
          <cell r="A509" t="str">
            <v>3104512902200</v>
          </cell>
          <cell r="B509" t="str">
            <v>AURORA WEST UNIT SCHOOL DIST 129</v>
          </cell>
          <cell r="C509" t="str">
            <v>KANE</v>
          </cell>
          <cell r="D509" t="str">
            <v>Unit</v>
          </cell>
          <cell r="E509" t="str">
            <v>Avg</v>
          </cell>
          <cell r="F509">
            <v>11414.96</v>
          </cell>
          <cell r="H509">
            <v>3131.24</v>
          </cell>
          <cell r="I509">
            <v>8198.64</v>
          </cell>
          <cell r="K509">
            <v>4505.82</v>
          </cell>
          <cell r="L509">
            <v>3692.8199999999997</v>
          </cell>
          <cell r="N509">
            <v>0</v>
          </cell>
          <cell r="O509">
            <v>0</v>
          </cell>
          <cell r="P509">
            <v>11414.96</v>
          </cell>
          <cell r="R509">
            <v>4885.9799999999996</v>
          </cell>
          <cell r="S509">
            <v>4800.8999999999996</v>
          </cell>
          <cell r="T509">
            <v>2836.16</v>
          </cell>
          <cell r="U509">
            <v>3692.8199999999997</v>
          </cell>
        </row>
        <row r="510">
          <cell r="A510" t="str">
            <v>3104513102200</v>
          </cell>
          <cell r="B510" t="str">
            <v>AURORA EAST UNIT SCHOOL DIST 131</v>
          </cell>
          <cell r="C510" t="str">
            <v>KANE</v>
          </cell>
          <cell r="D510" t="str">
            <v>Unit</v>
          </cell>
          <cell r="E510" t="str">
            <v>Avg</v>
          </cell>
          <cell r="F510">
            <v>13241.69</v>
          </cell>
          <cell r="H510">
            <v>3769.3999999999996</v>
          </cell>
          <cell r="I510">
            <v>9379.1299999999992</v>
          </cell>
          <cell r="K510">
            <v>5300.6399999999994</v>
          </cell>
          <cell r="L510">
            <v>4078.49</v>
          </cell>
          <cell r="N510">
            <v>0</v>
          </cell>
          <cell r="O510">
            <v>0</v>
          </cell>
          <cell r="P510">
            <v>13241.69</v>
          </cell>
          <cell r="R510">
            <v>5978.05</v>
          </cell>
          <cell r="S510">
            <v>5884.8899999999994</v>
          </cell>
          <cell r="T510">
            <v>3185.1499999999996</v>
          </cell>
          <cell r="U510">
            <v>4078.49</v>
          </cell>
        </row>
        <row r="511">
          <cell r="A511" t="str">
            <v>3104530002600</v>
          </cell>
          <cell r="B511" t="str">
            <v>COMM UNIT SCH DIST 300</v>
          </cell>
          <cell r="C511" t="str">
            <v>KANE</v>
          </cell>
          <cell r="D511" t="str">
            <v>Unit</v>
          </cell>
          <cell r="E511" t="str">
            <v>Avg</v>
          </cell>
          <cell r="F511">
            <v>20330.95</v>
          </cell>
          <cell r="H511">
            <v>5829.32</v>
          </cell>
          <cell r="I511">
            <v>14382.3</v>
          </cell>
          <cell r="K511">
            <v>7877.48</v>
          </cell>
          <cell r="L511">
            <v>6504.82</v>
          </cell>
          <cell r="N511">
            <v>0</v>
          </cell>
          <cell r="O511">
            <v>0</v>
          </cell>
          <cell r="P511">
            <v>20330.95</v>
          </cell>
          <cell r="R511">
            <v>9031.48</v>
          </cell>
          <cell r="S511">
            <v>8912.15</v>
          </cell>
          <cell r="T511">
            <v>4794.6499999999996</v>
          </cell>
          <cell r="U511">
            <v>6504.82</v>
          </cell>
        </row>
        <row r="512">
          <cell r="A512" t="str">
            <v>3104530102600</v>
          </cell>
          <cell r="B512" t="str">
            <v>CENTRAL COMM UNIT SCH DIST 301</v>
          </cell>
          <cell r="C512" t="str">
            <v>KANE</v>
          </cell>
          <cell r="D512" t="str">
            <v>Unit</v>
          </cell>
          <cell r="E512" t="str">
            <v>CY</v>
          </cell>
          <cell r="F512">
            <v>4359.5</v>
          </cell>
          <cell r="H512">
            <v>1355.5</v>
          </cell>
          <cell r="I512">
            <v>2978.5</v>
          </cell>
          <cell r="K512">
            <v>1738</v>
          </cell>
          <cell r="L512">
            <v>1240.5</v>
          </cell>
          <cell r="N512">
            <v>0</v>
          </cell>
          <cell r="O512">
            <v>0</v>
          </cell>
          <cell r="P512">
            <v>4359.5</v>
          </cell>
          <cell r="R512">
            <v>2113.5</v>
          </cell>
          <cell r="S512">
            <v>2088</v>
          </cell>
          <cell r="T512">
            <v>1005.5</v>
          </cell>
          <cell r="U512">
            <v>1240.5</v>
          </cell>
        </row>
        <row r="513">
          <cell r="A513" t="str">
            <v>3104530202600</v>
          </cell>
          <cell r="B513" t="str">
            <v>KANELAND C U SCHOOL DIST 302</v>
          </cell>
          <cell r="C513" t="str">
            <v>KANE</v>
          </cell>
          <cell r="D513" t="str">
            <v>Unit</v>
          </cell>
          <cell r="E513" t="str">
            <v>Avg</v>
          </cell>
          <cell r="F513">
            <v>4111.1899999999996</v>
          </cell>
          <cell r="H513">
            <v>1018.1500000000001</v>
          </cell>
          <cell r="I513">
            <v>3064.13</v>
          </cell>
          <cell r="K513">
            <v>1715.9700000000003</v>
          </cell>
          <cell r="L513">
            <v>1348.1599999999999</v>
          </cell>
          <cell r="N513">
            <v>0</v>
          </cell>
          <cell r="O513">
            <v>0</v>
          </cell>
          <cell r="P513">
            <v>4111.1899999999996</v>
          </cell>
          <cell r="R513">
            <v>1679.55</v>
          </cell>
          <cell r="S513">
            <v>1650.64</v>
          </cell>
          <cell r="T513">
            <v>1083.48</v>
          </cell>
          <cell r="U513">
            <v>1348.1599999999999</v>
          </cell>
        </row>
        <row r="514">
          <cell r="A514" t="str">
            <v>3104530302600</v>
          </cell>
          <cell r="B514" t="str">
            <v>ST CHARLES C U SCHOOL DIST 303</v>
          </cell>
          <cell r="C514" t="str">
            <v>KANE</v>
          </cell>
          <cell r="D514" t="str">
            <v>Unit</v>
          </cell>
          <cell r="E514" t="str">
            <v>CY</v>
          </cell>
          <cell r="F514">
            <v>12034.25</v>
          </cell>
          <cell r="H514">
            <v>3088.5</v>
          </cell>
          <cell r="I514">
            <v>8862.5</v>
          </cell>
          <cell r="K514">
            <v>4449</v>
          </cell>
          <cell r="L514">
            <v>4413.5</v>
          </cell>
          <cell r="N514">
            <v>0</v>
          </cell>
          <cell r="O514">
            <v>0</v>
          </cell>
          <cell r="P514">
            <v>12034.25</v>
          </cell>
          <cell r="R514">
            <v>4809.75</v>
          </cell>
          <cell r="S514">
            <v>4726.5</v>
          </cell>
          <cell r="T514">
            <v>2811</v>
          </cell>
          <cell r="U514">
            <v>4413.5</v>
          </cell>
        </row>
        <row r="515">
          <cell r="A515" t="str">
            <v>3104530402600</v>
          </cell>
          <cell r="B515" t="str">
            <v>GENEVA COMM UNIT SCH DIST 304</v>
          </cell>
          <cell r="C515" t="str">
            <v>KANE</v>
          </cell>
          <cell r="D515" t="str">
            <v>Unit</v>
          </cell>
          <cell r="E515" t="str">
            <v>Avg</v>
          </cell>
          <cell r="F515">
            <v>5510.53</v>
          </cell>
          <cell r="H515">
            <v>1560.4</v>
          </cell>
          <cell r="I515">
            <v>3923.6299999999997</v>
          </cell>
          <cell r="K515">
            <v>2074.31</v>
          </cell>
          <cell r="L515">
            <v>1849.3200000000002</v>
          </cell>
          <cell r="N515">
            <v>0</v>
          </cell>
          <cell r="O515">
            <v>0</v>
          </cell>
          <cell r="P515">
            <v>5510.5299999999988</v>
          </cell>
          <cell r="R515">
            <v>2388.89</v>
          </cell>
          <cell r="S515">
            <v>2362.39</v>
          </cell>
          <cell r="T515">
            <v>1272.32</v>
          </cell>
          <cell r="U515">
            <v>1849.3200000000002</v>
          </cell>
        </row>
        <row r="516">
          <cell r="A516" t="str">
            <v>3203800302600</v>
          </cell>
          <cell r="B516" t="str">
            <v>DONOVAN COMM UNIT SCHOOL DIST 3</v>
          </cell>
          <cell r="C516" t="str">
            <v>IROQUOIS</v>
          </cell>
          <cell r="D516" t="str">
            <v>Unit</v>
          </cell>
          <cell r="E516" t="str">
            <v>Avg</v>
          </cell>
          <cell r="F516">
            <v>271.37</v>
          </cell>
          <cell r="H516">
            <v>72.989999999999995</v>
          </cell>
          <cell r="I516">
            <v>196.46999999999997</v>
          </cell>
          <cell r="K516">
            <v>103.82</v>
          </cell>
          <cell r="L516">
            <v>92.649999999999991</v>
          </cell>
          <cell r="N516">
            <v>0</v>
          </cell>
          <cell r="O516">
            <v>0</v>
          </cell>
          <cell r="P516">
            <v>271.37</v>
          </cell>
          <cell r="R516">
            <v>114.73</v>
          </cell>
          <cell r="S516">
            <v>112.82</v>
          </cell>
          <cell r="T516">
            <v>63.989999999999995</v>
          </cell>
          <cell r="U516">
            <v>92.649999999999991</v>
          </cell>
        </row>
        <row r="517">
          <cell r="A517" t="str">
            <v>3203800402600</v>
          </cell>
          <cell r="B517" t="str">
            <v>CENTRAL COMM UNIT SCHOOL DIST 4</v>
          </cell>
          <cell r="C517" t="str">
            <v>IROQUOIS</v>
          </cell>
          <cell r="D517" t="str">
            <v>Unit</v>
          </cell>
          <cell r="E517" t="str">
            <v>Avg</v>
          </cell>
          <cell r="F517">
            <v>986.04</v>
          </cell>
          <cell r="H517">
            <v>271.31999999999994</v>
          </cell>
          <cell r="I517">
            <v>705.97</v>
          </cell>
          <cell r="K517">
            <v>375.32</v>
          </cell>
          <cell r="L517">
            <v>330.65</v>
          </cell>
          <cell r="N517">
            <v>0</v>
          </cell>
          <cell r="O517">
            <v>0</v>
          </cell>
          <cell r="P517">
            <v>986.04</v>
          </cell>
          <cell r="R517">
            <v>429.05999999999995</v>
          </cell>
          <cell r="S517">
            <v>420.30999999999995</v>
          </cell>
          <cell r="T517">
            <v>226.32999999999998</v>
          </cell>
          <cell r="U517">
            <v>330.65</v>
          </cell>
        </row>
        <row r="518">
          <cell r="A518" t="str">
            <v>3203800602600</v>
          </cell>
          <cell r="B518" t="str">
            <v>CISSNA PARK COMM UNIT SCH DIST 6</v>
          </cell>
          <cell r="C518" t="str">
            <v>IROQUOIS</v>
          </cell>
          <cell r="D518" t="str">
            <v>Unit</v>
          </cell>
          <cell r="E518" t="str">
            <v>CY</v>
          </cell>
          <cell r="F518">
            <v>268.5</v>
          </cell>
          <cell r="H518">
            <v>83.5</v>
          </cell>
          <cell r="I518">
            <v>184.5</v>
          </cell>
          <cell r="K518">
            <v>98</v>
          </cell>
          <cell r="L518">
            <v>86.5</v>
          </cell>
          <cell r="N518">
            <v>0</v>
          </cell>
          <cell r="O518">
            <v>0</v>
          </cell>
          <cell r="P518">
            <v>268.5</v>
          </cell>
          <cell r="R518">
            <v>123.5</v>
          </cell>
          <cell r="S518">
            <v>123</v>
          </cell>
          <cell r="T518">
            <v>58.5</v>
          </cell>
          <cell r="U518">
            <v>86.5</v>
          </cell>
        </row>
        <row r="519">
          <cell r="A519" t="str">
            <v>3203800902600</v>
          </cell>
          <cell r="B519" t="str">
            <v>IROQUOIS CO C U SCHOOL DIST 9</v>
          </cell>
          <cell r="C519" t="str">
            <v>IROQUOIS</v>
          </cell>
          <cell r="D519" t="str">
            <v>Unit</v>
          </cell>
          <cell r="E519" t="str">
            <v>Avg</v>
          </cell>
          <cell r="F519">
            <v>895.55</v>
          </cell>
          <cell r="H519">
            <v>249.16</v>
          </cell>
          <cell r="I519">
            <v>639.80999999999995</v>
          </cell>
          <cell r="K519">
            <v>359.32</v>
          </cell>
          <cell r="L519">
            <v>280.49</v>
          </cell>
          <cell r="N519">
            <v>0</v>
          </cell>
          <cell r="O519">
            <v>0</v>
          </cell>
          <cell r="P519">
            <v>895.55</v>
          </cell>
          <cell r="R519">
            <v>398.9</v>
          </cell>
          <cell r="S519">
            <v>392.32</v>
          </cell>
          <cell r="T519">
            <v>216.16</v>
          </cell>
          <cell r="U519">
            <v>280.49</v>
          </cell>
        </row>
        <row r="520">
          <cell r="A520" t="str">
            <v>3203801002600</v>
          </cell>
          <cell r="B520" t="str">
            <v>IROQUOIS WEST C U S DIST 10</v>
          </cell>
          <cell r="C520" t="str">
            <v>IROQUOIS</v>
          </cell>
          <cell r="D520" t="str">
            <v>Unit</v>
          </cell>
          <cell r="E520" t="str">
            <v>Avg</v>
          </cell>
          <cell r="F520">
            <v>875.85</v>
          </cell>
          <cell r="H520">
            <v>244.15</v>
          </cell>
          <cell r="I520">
            <v>625.79</v>
          </cell>
          <cell r="K520">
            <v>323.64</v>
          </cell>
          <cell r="L520">
            <v>302.14999999999998</v>
          </cell>
          <cell r="N520">
            <v>0</v>
          </cell>
          <cell r="O520">
            <v>0</v>
          </cell>
          <cell r="P520">
            <v>875.84999999999991</v>
          </cell>
          <cell r="R520">
            <v>373.38</v>
          </cell>
          <cell r="S520">
            <v>367.47</v>
          </cell>
          <cell r="T520">
            <v>200.32</v>
          </cell>
          <cell r="U520">
            <v>302.14999999999998</v>
          </cell>
        </row>
        <row r="521">
          <cell r="A521" t="str">
            <v>3203812402600</v>
          </cell>
          <cell r="B521" t="str">
            <v>MILFORD AREA PUBLIC SCHL DIST 124</v>
          </cell>
          <cell r="C521" t="str">
            <v>IROQUOIS</v>
          </cell>
          <cell r="D521" t="str">
            <v>Unit</v>
          </cell>
          <cell r="E521" t="str">
            <v>Avg</v>
          </cell>
          <cell r="F521">
            <v>513.20000000000005</v>
          </cell>
          <cell r="H521">
            <v>134.32</v>
          </cell>
          <cell r="I521">
            <v>377.12999999999994</v>
          </cell>
          <cell r="K521">
            <v>195.14999999999998</v>
          </cell>
          <cell r="L521">
            <v>181.97999999999996</v>
          </cell>
          <cell r="N521">
            <v>0</v>
          </cell>
          <cell r="O521">
            <v>0</v>
          </cell>
          <cell r="P521">
            <v>513.19999999999993</v>
          </cell>
          <cell r="R521">
            <v>209.73</v>
          </cell>
          <cell r="S521">
            <v>207.98</v>
          </cell>
          <cell r="T521">
            <v>121.49</v>
          </cell>
          <cell r="U521">
            <v>181.97999999999996</v>
          </cell>
        </row>
        <row r="522">
          <cell r="A522" t="str">
            <v>3203824902600</v>
          </cell>
          <cell r="B522" t="str">
            <v>CRESCENT-IROQUOIS</v>
          </cell>
          <cell r="C522" t="str">
            <v>IROQUOIS</v>
          </cell>
          <cell r="D522" t="str">
            <v>Unit</v>
          </cell>
          <cell r="E522" t="str">
            <v>CY</v>
          </cell>
          <cell r="F522">
            <v>105.5</v>
          </cell>
          <cell r="H522">
            <v>36.5</v>
          </cell>
          <cell r="I522">
            <v>68</v>
          </cell>
          <cell r="K522">
            <v>37.5</v>
          </cell>
          <cell r="L522">
            <v>30.5</v>
          </cell>
          <cell r="N522">
            <v>0</v>
          </cell>
          <cell r="O522">
            <v>0</v>
          </cell>
          <cell r="P522">
            <v>105.5</v>
          </cell>
          <cell r="R522">
            <v>52</v>
          </cell>
          <cell r="S522">
            <v>51</v>
          </cell>
          <cell r="T522">
            <v>23</v>
          </cell>
          <cell r="U522">
            <v>30.5</v>
          </cell>
        </row>
        <row r="523">
          <cell r="A523" t="str">
            <v>3204600102600</v>
          </cell>
          <cell r="B523" t="str">
            <v>MOMENCE COMM UNIT SCH DIST 1</v>
          </cell>
          <cell r="C523" t="str">
            <v>KANKAKEE</v>
          </cell>
          <cell r="D523" t="str">
            <v>Unit</v>
          </cell>
          <cell r="E523" t="str">
            <v>Avg</v>
          </cell>
          <cell r="F523">
            <v>979.54</v>
          </cell>
          <cell r="H523">
            <v>263.31999999999994</v>
          </cell>
          <cell r="I523">
            <v>709.64</v>
          </cell>
          <cell r="K523">
            <v>387.15</v>
          </cell>
          <cell r="L523">
            <v>322.49</v>
          </cell>
          <cell r="N523">
            <v>0</v>
          </cell>
          <cell r="O523">
            <v>0</v>
          </cell>
          <cell r="P523">
            <v>979.53999999999985</v>
          </cell>
          <cell r="R523">
            <v>414.05999999999995</v>
          </cell>
          <cell r="S523">
            <v>407.4799999999999</v>
          </cell>
          <cell r="T523">
            <v>242.98999999999998</v>
          </cell>
          <cell r="U523">
            <v>322.49</v>
          </cell>
        </row>
        <row r="524">
          <cell r="A524" t="str">
            <v>3204600202600</v>
          </cell>
          <cell r="B524" t="str">
            <v>HERSCHER COMM UNIT SCH DIST 2</v>
          </cell>
          <cell r="C524" t="str">
            <v>KANKAKEE</v>
          </cell>
          <cell r="D524" t="str">
            <v>Unit</v>
          </cell>
          <cell r="E524" t="str">
            <v>Avg</v>
          </cell>
          <cell r="F524">
            <v>1637.54</v>
          </cell>
          <cell r="H524">
            <v>462.31</v>
          </cell>
          <cell r="I524">
            <v>1154.6500000000001</v>
          </cell>
          <cell r="K524">
            <v>646.49</v>
          </cell>
          <cell r="L524">
            <v>508.15999999999997</v>
          </cell>
          <cell r="N524">
            <v>0</v>
          </cell>
          <cell r="O524">
            <v>0</v>
          </cell>
          <cell r="P524">
            <v>1637.5400000000002</v>
          </cell>
          <cell r="R524">
            <v>746.88</v>
          </cell>
          <cell r="S524">
            <v>726.30000000000007</v>
          </cell>
          <cell r="T524">
            <v>382.5</v>
          </cell>
          <cell r="U524">
            <v>508.15999999999997</v>
          </cell>
        </row>
        <row r="525">
          <cell r="A525" t="str">
            <v>3204600502600</v>
          </cell>
          <cell r="B525" t="str">
            <v>MANTENO COMM UNIT SCH DIST 5</v>
          </cell>
          <cell r="C525" t="str">
            <v>KANKAKEE</v>
          </cell>
          <cell r="D525" t="str">
            <v>Unit</v>
          </cell>
          <cell r="E525" t="str">
            <v>Avg</v>
          </cell>
          <cell r="F525">
            <v>1891.03</v>
          </cell>
          <cell r="H525">
            <v>520.32000000000005</v>
          </cell>
          <cell r="I525">
            <v>1358.9599999999998</v>
          </cell>
          <cell r="K525">
            <v>712.81</v>
          </cell>
          <cell r="L525">
            <v>646.15000000000009</v>
          </cell>
          <cell r="N525">
            <v>0</v>
          </cell>
          <cell r="O525">
            <v>0</v>
          </cell>
          <cell r="P525">
            <v>1891.03</v>
          </cell>
          <cell r="R525">
            <v>803.73</v>
          </cell>
          <cell r="S525">
            <v>791.98</v>
          </cell>
          <cell r="T525">
            <v>441.15</v>
          </cell>
          <cell r="U525">
            <v>646.15000000000009</v>
          </cell>
        </row>
        <row r="526">
          <cell r="A526" t="str">
            <v>3204600602600</v>
          </cell>
          <cell r="B526" t="str">
            <v>GRANT PARK C U  SCHOOL DIST 6</v>
          </cell>
          <cell r="C526" t="str">
            <v>KANKAKEE</v>
          </cell>
          <cell r="D526" t="str">
            <v>Unit</v>
          </cell>
          <cell r="E526" t="str">
            <v>Avg</v>
          </cell>
          <cell r="F526">
            <v>436.37</v>
          </cell>
          <cell r="H526">
            <v>117.99</v>
          </cell>
          <cell r="I526">
            <v>316.79999999999995</v>
          </cell>
          <cell r="K526">
            <v>158.82</v>
          </cell>
          <cell r="L526">
            <v>157.97999999999999</v>
          </cell>
          <cell r="N526">
            <v>0</v>
          </cell>
          <cell r="O526">
            <v>0</v>
          </cell>
          <cell r="P526">
            <v>436.36999999999989</v>
          </cell>
          <cell r="R526">
            <v>175.39999999999998</v>
          </cell>
          <cell r="S526">
            <v>173.82</v>
          </cell>
          <cell r="T526">
            <v>102.99</v>
          </cell>
          <cell r="U526">
            <v>157.97999999999999</v>
          </cell>
        </row>
        <row r="527">
          <cell r="A527" t="str">
            <v>3204605300200</v>
          </cell>
          <cell r="B527" t="str">
            <v>BOURBONNAIS SCHOOL DIST 53</v>
          </cell>
          <cell r="C527" t="str">
            <v>KANKAKEE</v>
          </cell>
          <cell r="D527" t="str">
            <v>Elementary</v>
          </cell>
          <cell r="E527" t="str">
            <v>CY</v>
          </cell>
          <cell r="F527">
            <v>2378.5</v>
          </cell>
          <cell r="H527">
            <v>988.5</v>
          </cell>
          <cell r="I527">
            <v>1370</v>
          </cell>
          <cell r="K527">
            <v>1370</v>
          </cell>
          <cell r="L527">
            <v>0</v>
          </cell>
          <cell r="N527">
            <v>2378.5</v>
          </cell>
          <cell r="O527">
            <v>0</v>
          </cell>
          <cell r="P527">
            <v>0</v>
          </cell>
          <cell r="R527">
            <v>1529.5</v>
          </cell>
          <cell r="S527">
            <v>1509.5</v>
          </cell>
          <cell r="T527">
            <v>849</v>
          </cell>
          <cell r="U527">
            <v>0</v>
          </cell>
        </row>
        <row r="528">
          <cell r="A528" t="str">
            <v>3204606100200</v>
          </cell>
          <cell r="B528" t="str">
            <v>BRADLEY SCHOOL DIST 61</v>
          </cell>
          <cell r="C528" t="str">
            <v>KANKAKEE</v>
          </cell>
          <cell r="D528" t="str">
            <v>Elementary</v>
          </cell>
          <cell r="E528" t="str">
            <v>Avg</v>
          </cell>
          <cell r="F528">
            <v>1276.48</v>
          </cell>
          <cell r="H528">
            <v>510.65</v>
          </cell>
          <cell r="I528">
            <v>750.83</v>
          </cell>
          <cell r="K528">
            <v>750.83</v>
          </cell>
          <cell r="L528">
            <v>0</v>
          </cell>
          <cell r="N528">
            <v>1276.48</v>
          </cell>
          <cell r="O528">
            <v>0</v>
          </cell>
          <cell r="P528">
            <v>0</v>
          </cell>
          <cell r="R528">
            <v>823.15</v>
          </cell>
          <cell r="S528">
            <v>808.15</v>
          </cell>
          <cell r="T528">
            <v>453.33000000000004</v>
          </cell>
          <cell r="U528">
            <v>0</v>
          </cell>
        </row>
        <row r="529">
          <cell r="A529" t="str">
            <v>3204611102500</v>
          </cell>
          <cell r="B529" t="str">
            <v>KANKAKEE SCHOOL DIST 111</v>
          </cell>
          <cell r="C529" t="str">
            <v>KANKAKEE</v>
          </cell>
          <cell r="D529" t="str">
            <v>Unit</v>
          </cell>
          <cell r="E529" t="str">
            <v>Avg</v>
          </cell>
          <cell r="F529">
            <v>4615.04</v>
          </cell>
          <cell r="H529">
            <v>1326.8200000000002</v>
          </cell>
          <cell r="I529">
            <v>3249.97</v>
          </cell>
          <cell r="K529">
            <v>1890.48</v>
          </cell>
          <cell r="L529">
            <v>1359.49</v>
          </cell>
          <cell r="N529">
            <v>0</v>
          </cell>
          <cell r="O529">
            <v>0</v>
          </cell>
          <cell r="P529">
            <v>4615.04</v>
          </cell>
          <cell r="R529">
            <v>2080.0600000000004</v>
          </cell>
          <cell r="S529">
            <v>2041.8100000000002</v>
          </cell>
          <cell r="T529">
            <v>1175.49</v>
          </cell>
          <cell r="U529">
            <v>1359.49</v>
          </cell>
        </row>
        <row r="530">
          <cell r="A530" t="str">
            <v>3204625600400</v>
          </cell>
          <cell r="B530" t="str">
            <v>ST ANNE C C SCHOOL DIST 256</v>
          </cell>
          <cell r="C530" t="str">
            <v>KANKAKEE</v>
          </cell>
          <cell r="D530" t="str">
            <v>Elementary</v>
          </cell>
          <cell r="E530" t="str">
            <v>Avg</v>
          </cell>
          <cell r="F530">
            <v>305.63</v>
          </cell>
          <cell r="H530">
            <v>125.82</v>
          </cell>
          <cell r="I530">
            <v>176.30999999999997</v>
          </cell>
          <cell r="K530">
            <v>176.30999999999997</v>
          </cell>
          <cell r="L530">
            <v>0</v>
          </cell>
          <cell r="N530">
            <v>305.63</v>
          </cell>
          <cell r="O530">
            <v>0</v>
          </cell>
          <cell r="P530">
            <v>0</v>
          </cell>
          <cell r="R530">
            <v>199.80999999999997</v>
          </cell>
          <cell r="S530">
            <v>196.30999999999997</v>
          </cell>
          <cell r="T530">
            <v>105.82</v>
          </cell>
          <cell r="U530">
            <v>0</v>
          </cell>
        </row>
        <row r="531">
          <cell r="A531" t="str">
            <v>3204625800400</v>
          </cell>
          <cell r="B531" t="str">
            <v>ST GEORGE C C SCHOOL DIST 258</v>
          </cell>
          <cell r="C531" t="str">
            <v>KANKAKEE</v>
          </cell>
          <cell r="D531" t="str">
            <v>Elementary</v>
          </cell>
          <cell r="E531" t="str">
            <v>Avg</v>
          </cell>
          <cell r="F531">
            <v>418.55</v>
          </cell>
          <cell r="H531">
            <v>155.82</v>
          </cell>
          <cell r="I531">
            <v>257.64999999999998</v>
          </cell>
          <cell r="K531">
            <v>257.64999999999998</v>
          </cell>
          <cell r="L531">
            <v>0</v>
          </cell>
          <cell r="N531">
            <v>418.54999999999995</v>
          </cell>
          <cell r="O531">
            <v>0</v>
          </cell>
          <cell r="P531">
            <v>0</v>
          </cell>
          <cell r="R531">
            <v>251.05999999999997</v>
          </cell>
          <cell r="S531">
            <v>245.98</v>
          </cell>
          <cell r="T531">
            <v>167.49</v>
          </cell>
          <cell r="U531">
            <v>0</v>
          </cell>
        </row>
        <row r="532">
          <cell r="A532" t="str">
            <v>3204625900400</v>
          </cell>
          <cell r="B532" t="str">
            <v>PEMBROKE C C SCHOOL DISTRICT 259</v>
          </cell>
          <cell r="C532" t="str">
            <v>KANKAKEE</v>
          </cell>
          <cell r="D532" t="str">
            <v>Elementary</v>
          </cell>
          <cell r="E532" t="str">
            <v>Avg</v>
          </cell>
          <cell r="F532">
            <v>170.31</v>
          </cell>
          <cell r="H532">
            <v>74.989999999999995</v>
          </cell>
          <cell r="I532">
            <v>94.82</v>
          </cell>
          <cell r="K532">
            <v>94.82</v>
          </cell>
          <cell r="L532">
            <v>0</v>
          </cell>
          <cell r="N532">
            <v>170.31</v>
          </cell>
          <cell r="O532">
            <v>0</v>
          </cell>
          <cell r="P532">
            <v>0</v>
          </cell>
          <cell r="R532">
            <v>111.64999999999999</v>
          </cell>
          <cell r="S532">
            <v>111.14999999999999</v>
          </cell>
          <cell r="T532">
            <v>58.66</v>
          </cell>
          <cell r="U532">
            <v>0</v>
          </cell>
        </row>
        <row r="533">
          <cell r="A533" t="str">
            <v>3204630201600</v>
          </cell>
          <cell r="B533" t="str">
            <v>ST ANNE COMM H S DIST 302</v>
          </cell>
          <cell r="C533" t="str">
            <v>KANKAKEE</v>
          </cell>
          <cell r="D533" t="str">
            <v>High School</v>
          </cell>
          <cell r="E533" t="str">
            <v>Avg</v>
          </cell>
          <cell r="F533">
            <v>198.32</v>
          </cell>
          <cell r="H533">
            <v>0</v>
          </cell>
          <cell r="I533">
            <v>198.32</v>
          </cell>
          <cell r="K533">
            <v>0</v>
          </cell>
          <cell r="L533">
            <v>198.32</v>
          </cell>
          <cell r="N533">
            <v>0</v>
          </cell>
          <cell r="O533">
            <v>198.32</v>
          </cell>
          <cell r="P533">
            <v>0</v>
          </cell>
          <cell r="R533">
            <v>0</v>
          </cell>
          <cell r="S533">
            <v>0</v>
          </cell>
          <cell r="T533">
            <v>0</v>
          </cell>
          <cell r="U533">
            <v>198.32</v>
          </cell>
        </row>
        <row r="534">
          <cell r="A534" t="str">
            <v>3204630701600</v>
          </cell>
          <cell r="B534" t="str">
            <v>BRADLEY BOURBONNAIS C HS D 307</v>
          </cell>
          <cell r="C534" t="str">
            <v>KANKAKEE</v>
          </cell>
          <cell r="D534" t="str">
            <v>High School</v>
          </cell>
          <cell r="E534" t="str">
            <v>Avg</v>
          </cell>
          <cell r="F534">
            <v>1971.15</v>
          </cell>
          <cell r="H534">
            <v>0</v>
          </cell>
          <cell r="I534">
            <v>1971.15</v>
          </cell>
          <cell r="K534">
            <v>0</v>
          </cell>
          <cell r="L534">
            <v>1971.15</v>
          </cell>
          <cell r="N534">
            <v>0</v>
          </cell>
          <cell r="O534">
            <v>1971.15</v>
          </cell>
          <cell r="P534">
            <v>0</v>
          </cell>
          <cell r="R534">
            <v>0</v>
          </cell>
          <cell r="S534">
            <v>0</v>
          </cell>
          <cell r="T534">
            <v>0</v>
          </cell>
          <cell r="U534">
            <v>1971.15</v>
          </cell>
        </row>
        <row r="535">
          <cell r="A535" t="str">
            <v>3303623502600</v>
          </cell>
          <cell r="B535" t="str">
            <v>WEST CENTRAL</v>
          </cell>
          <cell r="C535" t="str">
            <v>HENDERSON</v>
          </cell>
          <cell r="D535" t="str">
            <v>Unit</v>
          </cell>
          <cell r="E535" t="str">
            <v>CY</v>
          </cell>
          <cell r="F535">
            <v>711.75</v>
          </cell>
          <cell r="H535">
            <v>200</v>
          </cell>
          <cell r="I535">
            <v>509.5</v>
          </cell>
          <cell r="K535">
            <v>281</v>
          </cell>
          <cell r="L535">
            <v>228.5</v>
          </cell>
          <cell r="N535">
            <v>0</v>
          </cell>
          <cell r="O535">
            <v>0</v>
          </cell>
          <cell r="P535">
            <v>711.75</v>
          </cell>
          <cell r="R535">
            <v>313.75</v>
          </cell>
          <cell r="S535">
            <v>311.5</v>
          </cell>
          <cell r="T535">
            <v>169.5</v>
          </cell>
          <cell r="U535">
            <v>228.5</v>
          </cell>
        </row>
        <row r="536">
          <cell r="A536" t="str">
            <v>3304820202600</v>
          </cell>
          <cell r="B536" t="str">
            <v>KNOXVILLE C U SCHOOL DIST 202</v>
          </cell>
          <cell r="C536" t="str">
            <v>KNOX</v>
          </cell>
          <cell r="D536" t="str">
            <v>Unit</v>
          </cell>
          <cell r="E536" t="str">
            <v>Avg</v>
          </cell>
          <cell r="F536">
            <v>999.96</v>
          </cell>
          <cell r="H536">
            <v>277.33</v>
          </cell>
          <cell r="I536">
            <v>717.96999999999991</v>
          </cell>
          <cell r="K536">
            <v>357.82</v>
          </cell>
          <cell r="L536">
            <v>360.15</v>
          </cell>
          <cell r="N536">
            <v>0</v>
          </cell>
          <cell r="O536">
            <v>0</v>
          </cell>
          <cell r="P536">
            <v>999.96</v>
          </cell>
          <cell r="R536">
            <v>409.65</v>
          </cell>
          <cell r="S536">
            <v>404.98999999999995</v>
          </cell>
          <cell r="T536">
            <v>230.15999999999997</v>
          </cell>
          <cell r="U536">
            <v>360.15</v>
          </cell>
        </row>
        <row r="537">
          <cell r="A537" t="str">
            <v>3304820502600</v>
          </cell>
          <cell r="B537" t="str">
            <v>GALESBURG C U SCHOOL DIST 205</v>
          </cell>
          <cell r="C537" t="str">
            <v>KNOX</v>
          </cell>
          <cell r="D537" t="str">
            <v>Unit</v>
          </cell>
          <cell r="E537" t="str">
            <v>Avg</v>
          </cell>
          <cell r="F537">
            <v>4027.63</v>
          </cell>
          <cell r="H537">
            <v>1200.6599999999999</v>
          </cell>
          <cell r="I537">
            <v>2809.47</v>
          </cell>
          <cell r="K537">
            <v>1569.82</v>
          </cell>
          <cell r="L537">
            <v>1239.6500000000001</v>
          </cell>
          <cell r="N537">
            <v>0</v>
          </cell>
          <cell r="O537">
            <v>0</v>
          </cell>
          <cell r="P537">
            <v>4027.6299999999992</v>
          </cell>
          <cell r="R537">
            <v>1848.9899999999998</v>
          </cell>
          <cell r="S537">
            <v>1831.4899999999998</v>
          </cell>
          <cell r="T537">
            <v>938.99</v>
          </cell>
          <cell r="U537">
            <v>1239.6500000000001</v>
          </cell>
        </row>
        <row r="538">
          <cell r="A538" t="str">
            <v>3304820802600</v>
          </cell>
          <cell r="B538" t="str">
            <v>R O W V A COMM UNIT SCH DIST 208</v>
          </cell>
          <cell r="C538" t="str">
            <v>KNOX</v>
          </cell>
          <cell r="D538" t="str">
            <v>Unit</v>
          </cell>
          <cell r="E538" t="str">
            <v>CY</v>
          </cell>
          <cell r="F538">
            <v>562</v>
          </cell>
          <cell r="H538">
            <v>169.5</v>
          </cell>
          <cell r="I538">
            <v>388.5</v>
          </cell>
          <cell r="K538">
            <v>202</v>
          </cell>
          <cell r="L538">
            <v>186.5</v>
          </cell>
          <cell r="N538">
            <v>0</v>
          </cell>
          <cell r="O538">
            <v>0</v>
          </cell>
          <cell r="P538">
            <v>562</v>
          </cell>
          <cell r="R538">
            <v>249.5</v>
          </cell>
          <cell r="S538">
            <v>245.5</v>
          </cell>
          <cell r="T538">
            <v>126</v>
          </cell>
          <cell r="U538">
            <v>186.5</v>
          </cell>
        </row>
        <row r="539">
          <cell r="A539" t="str">
            <v>3304821002600</v>
          </cell>
          <cell r="B539" t="str">
            <v>WILLIAMSFIELD C U S DIST 210</v>
          </cell>
          <cell r="C539" t="str">
            <v>KNOX</v>
          </cell>
          <cell r="D539" t="str">
            <v>Unit</v>
          </cell>
          <cell r="E539" t="str">
            <v>CY</v>
          </cell>
          <cell r="F539">
            <v>272</v>
          </cell>
          <cell r="H539">
            <v>72</v>
          </cell>
          <cell r="I539">
            <v>199</v>
          </cell>
          <cell r="K539">
            <v>115</v>
          </cell>
          <cell r="L539">
            <v>84</v>
          </cell>
          <cell r="N539">
            <v>0</v>
          </cell>
          <cell r="O539">
            <v>0</v>
          </cell>
          <cell r="P539">
            <v>272</v>
          </cell>
          <cell r="R539">
            <v>113</v>
          </cell>
          <cell r="S539">
            <v>112</v>
          </cell>
          <cell r="T539">
            <v>75</v>
          </cell>
          <cell r="U539">
            <v>84</v>
          </cell>
        </row>
        <row r="540">
          <cell r="A540" t="str">
            <v>3304827602600</v>
          </cell>
          <cell r="B540" t="str">
            <v>ABINGDON - AVON CUSD 276</v>
          </cell>
          <cell r="C540" t="str">
            <v>KNOX</v>
          </cell>
          <cell r="D540" t="str">
            <v>Unit</v>
          </cell>
          <cell r="E540" t="str">
            <v>CY</v>
          </cell>
          <cell r="F540">
            <v>910.75</v>
          </cell>
          <cell r="H540">
            <v>283.5</v>
          </cell>
          <cell r="I540">
            <v>622</v>
          </cell>
          <cell r="K540">
            <v>357</v>
          </cell>
          <cell r="L540">
            <v>265</v>
          </cell>
          <cell r="N540">
            <v>0</v>
          </cell>
          <cell r="O540">
            <v>0</v>
          </cell>
          <cell r="P540">
            <v>910.75</v>
          </cell>
          <cell r="R540">
            <v>422.25</v>
          </cell>
          <cell r="S540">
            <v>417</v>
          </cell>
          <cell r="T540">
            <v>223.5</v>
          </cell>
          <cell r="U540">
            <v>265</v>
          </cell>
        </row>
        <row r="541">
          <cell r="A541" t="str">
            <v>3306640402600</v>
          </cell>
          <cell r="B541" t="str">
            <v>MERCER COUNTY SD 404</v>
          </cell>
          <cell r="C541" t="str">
            <v>MERCER</v>
          </cell>
          <cell r="D541" t="str">
            <v>Unit</v>
          </cell>
          <cell r="E541" t="str">
            <v>Avg</v>
          </cell>
          <cell r="F541">
            <v>1250.1199999999999</v>
          </cell>
          <cell r="H541">
            <v>347.15</v>
          </cell>
          <cell r="I541">
            <v>893.14</v>
          </cell>
          <cell r="K541">
            <v>507.98</v>
          </cell>
          <cell r="L541">
            <v>385.15999999999997</v>
          </cell>
          <cell r="N541">
            <v>0</v>
          </cell>
          <cell r="O541">
            <v>0</v>
          </cell>
          <cell r="P541">
            <v>1250.1199999999999</v>
          </cell>
          <cell r="R541">
            <v>553.97</v>
          </cell>
          <cell r="S541">
            <v>544.14</v>
          </cell>
          <cell r="T541">
            <v>310.99</v>
          </cell>
          <cell r="U541">
            <v>385.15999999999997</v>
          </cell>
        </row>
        <row r="542">
          <cell r="A542" t="str">
            <v>3309423802600</v>
          </cell>
          <cell r="B542" t="str">
            <v>MONMOUTH-ROSEVILLE</v>
          </cell>
          <cell r="C542" t="str">
            <v>WARREN</v>
          </cell>
          <cell r="D542" t="str">
            <v>Unit</v>
          </cell>
          <cell r="E542" t="str">
            <v>Avg</v>
          </cell>
          <cell r="F542">
            <v>1542.46</v>
          </cell>
          <cell r="H542">
            <v>446.81999999999994</v>
          </cell>
          <cell r="I542">
            <v>1082.81</v>
          </cell>
          <cell r="K542">
            <v>566.15</v>
          </cell>
          <cell r="L542">
            <v>516.66</v>
          </cell>
          <cell r="N542">
            <v>0</v>
          </cell>
          <cell r="O542">
            <v>0</v>
          </cell>
          <cell r="P542">
            <v>1542.46</v>
          </cell>
          <cell r="R542">
            <v>673.14</v>
          </cell>
          <cell r="S542">
            <v>660.31</v>
          </cell>
          <cell r="T542">
            <v>352.65999999999997</v>
          </cell>
          <cell r="U542">
            <v>516.66</v>
          </cell>
        </row>
        <row r="543">
          <cell r="A543" t="str">
            <v>3309430402600</v>
          </cell>
          <cell r="B543" t="str">
            <v>UNITED CUSD 304</v>
          </cell>
          <cell r="C543" t="str">
            <v>WARREN</v>
          </cell>
          <cell r="D543" t="str">
            <v>Unit</v>
          </cell>
          <cell r="E543" t="str">
            <v>CY</v>
          </cell>
          <cell r="F543">
            <v>890.25</v>
          </cell>
          <cell r="H543">
            <v>275.5</v>
          </cell>
          <cell r="I543">
            <v>610.5</v>
          </cell>
          <cell r="K543">
            <v>349.5</v>
          </cell>
          <cell r="L543">
            <v>261</v>
          </cell>
          <cell r="N543">
            <v>0</v>
          </cell>
          <cell r="O543">
            <v>0</v>
          </cell>
          <cell r="P543">
            <v>890.25</v>
          </cell>
          <cell r="R543">
            <v>430.25</v>
          </cell>
          <cell r="S543">
            <v>426</v>
          </cell>
          <cell r="T543">
            <v>199</v>
          </cell>
          <cell r="U543">
            <v>261</v>
          </cell>
        </row>
        <row r="544">
          <cell r="A544" t="str">
            <v>3404900100200</v>
          </cell>
          <cell r="B544" t="str">
            <v>WINTHROP HARBOR SCHOOL DIST 1</v>
          </cell>
          <cell r="C544" t="str">
            <v>LAKE</v>
          </cell>
          <cell r="D544" t="str">
            <v>Elementary</v>
          </cell>
          <cell r="E544" t="str">
            <v>CY</v>
          </cell>
          <cell r="F544">
            <v>537</v>
          </cell>
          <cell r="H544">
            <v>215.5</v>
          </cell>
          <cell r="I544">
            <v>316.5</v>
          </cell>
          <cell r="K544">
            <v>316.5</v>
          </cell>
          <cell r="L544">
            <v>0</v>
          </cell>
          <cell r="N544">
            <v>537</v>
          </cell>
          <cell r="O544">
            <v>0</v>
          </cell>
          <cell r="P544">
            <v>0</v>
          </cell>
          <cell r="R544">
            <v>347</v>
          </cell>
          <cell r="S544">
            <v>342</v>
          </cell>
          <cell r="T544">
            <v>190</v>
          </cell>
          <cell r="U544">
            <v>0</v>
          </cell>
        </row>
        <row r="545">
          <cell r="A545" t="str">
            <v>3404900300400</v>
          </cell>
          <cell r="B545" t="str">
            <v>BEACH PARK C C SCHOOL DIST 3</v>
          </cell>
          <cell r="C545" t="str">
            <v>LAKE</v>
          </cell>
          <cell r="D545" t="str">
            <v>Elementary</v>
          </cell>
          <cell r="E545" t="str">
            <v>Avg</v>
          </cell>
          <cell r="F545">
            <v>2128.56</v>
          </cell>
          <cell r="H545">
            <v>822.82</v>
          </cell>
          <cell r="I545">
            <v>1289.49</v>
          </cell>
          <cell r="K545">
            <v>1289.49</v>
          </cell>
          <cell r="L545">
            <v>0</v>
          </cell>
          <cell r="N545">
            <v>2128.56</v>
          </cell>
          <cell r="O545">
            <v>0</v>
          </cell>
          <cell r="P545">
            <v>0</v>
          </cell>
          <cell r="R545">
            <v>1320.5700000000002</v>
          </cell>
          <cell r="S545">
            <v>1304.3200000000002</v>
          </cell>
          <cell r="T545">
            <v>807.99</v>
          </cell>
          <cell r="U545">
            <v>0</v>
          </cell>
        </row>
        <row r="546">
          <cell r="A546" t="str">
            <v>3404900600200</v>
          </cell>
          <cell r="B546" t="str">
            <v>ZION ELEMENTARY SCHOOL DISTRICT 6</v>
          </cell>
          <cell r="C546" t="str">
            <v>LAKE</v>
          </cell>
          <cell r="D546" t="str">
            <v>Elementary</v>
          </cell>
          <cell r="E546" t="str">
            <v>Avg</v>
          </cell>
          <cell r="F546">
            <v>2326.14</v>
          </cell>
          <cell r="H546">
            <v>922.99</v>
          </cell>
          <cell r="I546">
            <v>1378.9899999999998</v>
          </cell>
          <cell r="K546">
            <v>1378.9899999999998</v>
          </cell>
          <cell r="L546">
            <v>0</v>
          </cell>
          <cell r="N546">
            <v>2326.14</v>
          </cell>
          <cell r="O546">
            <v>0</v>
          </cell>
          <cell r="P546">
            <v>0</v>
          </cell>
          <cell r="R546">
            <v>1485.98</v>
          </cell>
          <cell r="S546">
            <v>1461.82</v>
          </cell>
          <cell r="T546">
            <v>840.15999999999985</v>
          </cell>
          <cell r="U546">
            <v>0</v>
          </cell>
        </row>
        <row r="547">
          <cell r="A547" t="str">
            <v>3404902400400</v>
          </cell>
          <cell r="B547" t="str">
            <v>MILLBURN C C SCHOOL DIST 24</v>
          </cell>
          <cell r="C547" t="str">
            <v>LAKE</v>
          </cell>
          <cell r="D547" t="str">
            <v>Elementary</v>
          </cell>
          <cell r="E547" t="str">
            <v>CY</v>
          </cell>
          <cell r="F547">
            <v>1120.75</v>
          </cell>
          <cell r="H547">
            <v>429</v>
          </cell>
          <cell r="I547">
            <v>684</v>
          </cell>
          <cell r="K547">
            <v>684</v>
          </cell>
          <cell r="L547">
            <v>0</v>
          </cell>
          <cell r="N547">
            <v>1120.75</v>
          </cell>
          <cell r="O547">
            <v>0</v>
          </cell>
          <cell r="P547">
            <v>0</v>
          </cell>
          <cell r="R547">
            <v>696.75</v>
          </cell>
          <cell r="S547">
            <v>689</v>
          </cell>
          <cell r="T547">
            <v>424</v>
          </cell>
          <cell r="U547">
            <v>0</v>
          </cell>
        </row>
        <row r="548">
          <cell r="A548" t="str">
            <v>3404903300200</v>
          </cell>
          <cell r="B548" t="str">
            <v>EMMONS SCHOOL DISTRICT 33</v>
          </cell>
          <cell r="C548" t="str">
            <v>LAKE</v>
          </cell>
          <cell r="D548" t="str">
            <v>Elementary</v>
          </cell>
          <cell r="E548" t="str">
            <v>Avg</v>
          </cell>
          <cell r="F548">
            <v>312.72000000000003</v>
          </cell>
          <cell r="H548">
            <v>128.82</v>
          </cell>
          <cell r="I548">
            <v>182.15</v>
          </cell>
          <cell r="K548">
            <v>182.15</v>
          </cell>
          <cell r="L548">
            <v>0</v>
          </cell>
          <cell r="N548">
            <v>312.71999999999991</v>
          </cell>
          <cell r="O548">
            <v>0</v>
          </cell>
          <cell r="P548">
            <v>0</v>
          </cell>
          <cell r="R548">
            <v>204.22999999999996</v>
          </cell>
          <cell r="S548">
            <v>202.47999999999996</v>
          </cell>
          <cell r="T548">
            <v>108.49</v>
          </cell>
          <cell r="U548">
            <v>0</v>
          </cell>
        </row>
        <row r="549">
          <cell r="A549" t="str">
            <v>3404903400400</v>
          </cell>
          <cell r="B549" t="str">
            <v>ANTIOCH C C SCHOOL DISTRICT 34</v>
          </cell>
          <cell r="C549" t="str">
            <v>LAKE</v>
          </cell>
          <cell r="D549" t="str">
            <v>Elementary</v>
          </cell>
          <cell r="E549" t="str">
            <v>Avg</v>
          </cell>
          <cell r="F549">
            <v>2714.81</v>
          </cell>
          <cell r="H549">
            <v>1101.32</v>
          </cell>
          <cell r="I549">
            <v>1586.6599999999999</v>
          </cell>
          <cell r="K549">
            <v>1586.6599999999999</v>
          </cell>
          <cell r="L549">
            <v>0</v>
          </cell>
          <cell r="N549">
            <v>2714.8099999999995</v>
          </cell>
          <cell r="O549">
            <v>0</v>
          </cell>
          <cell r="P549">
            <v>0</v>
          </cell>
          <cell r="R549">
            <v>1708.9799999999998</v>
          </cell>
          <cell r="S549">
            <v>1682.1499999999999</v>
          </cell>
          <cell r="T549">
            <v>1005.8299999999999</v>
          </cell>
          <cell r="U549">
            <v>0</v>
          </cell>
        </row>
        <row r="550">
          <cell r="A550" t="str">
            <v>3404903600200</v>
          </cell>
          <cell r="B550" t="str">
            <v>GRASS LAKE SCHOOL DIST 36</v>
          </cell>
          <cell r="C550" t="str">
            <v>LAKE</v>
          </cell>
          <cell r="D550" t="str">
            <v>Elementary</v>
          </cell>
          <cell r="E550" t="str">
            <v>CY</v>
          </cell>
          <cell r="F550">
            <v>174.25</v>
          </cell>
          <cell r="H550">
            <v>72.5</v>
          </cell>
          <cell r="I550">
            <v>99</v>
          </cell>
          <cell r="K550">
            <v>99</v>
          </cell>
          <cell r="L550">
            <v>0</v>
          </cell>
          <cell r="N550">
            <v>174.25</v>
          </cell>
          <cell r="O550">
            <v>0</v>
          </cell>
          <cell r="P550">
            <v>0</v>
          </cell>
          <cell r="R550">
            <v>115.25</v>
          </cell>
          <cell r="S550">
            <v>112.5</v>
          </cell>
          <cell r="T550">
            <v>59</v>
          </cell>
          <cell r="U550">
            <v>0</v>
          </cell>
        </row>
        <row r="551">
          <cell r="A551" t="str">
            <v>3404903700200</v>
          </cell>
          <cell r="B551" t="str">
            <v>GAVIN SCHOOL DIST 37</v>
          </cell>
          <cell r="C551" t="str">
            <v>LAKE</v>
          </cell>
          <cell r="D551" t="str">
            <v>Elementary</v>
          </cell>
          <cell r="E551" t="str">
            <v>Avg</v>
          </cell>
          <cell r="F551">
            <v>762.8</v>
          </cell>
          <cell r="H551">
            <v>330.98</v>
          </cell>
          <cell r="I551">
            <v>426.32</v>
          </cell>
          <cell r="K551">
            <v>426.32</v>
          </cell>
          <cell r="L551">
            <v>0</v>
          </cell>
          <cell r="N551">
            <v>762.80000000000007</v>
          </cell>
          <cell r="O551">
            <v>0</v>
          </cell>
          <cell r="P551">
            <v>0</v>
          </cell>
          <cell r="R551">
            <v>510.31</v>
          </cell>
          <cell r="S551">
            <v>504.81</v>
          </cell>
          <cell r="T551">
            <v>252.49</v>
          </cell>
          <cell r="U551">
            <v>0</v>
          </cell>
        </row>
        <row r="552">
          <cell r="A552" t="str">
            <v>3404903800200</v>
          </cell>
          <cell r="B552" t="str">
            <v>BIG HOLLOW SCHOOL DIST 38</v>
          </cell>
          <cell r="C552" t="str">
            <v>LAKE</v>
          </cell>
          <cell r="D552" t="str">
            <v>Elementary</v>
          </cell>
          <cell r="E552" t="str">
            <v>CY</v>
          </cell>
          <cell r="F552">
            <v>1763.25</v>
          </cell>
          <cell r="H552">
            <v>723.5</v>
          </cell>
          <cell r="I552">
            <v>1026.5</v>
          </cell>
          <cell r="K552">
            <v>1026.5</v>
          </cell>
          <cell r="L552">
            <v>0</v>
          </cell>
          <cell r="N552">
            <v>1763.25</v>
          </cell>
          <cell r="O552">
            <v>0</v>
          </cell>
          <cell r="P552">
            <v>0</v>
          </cell>
          <cell r="R552">
            <v>1152.75</v>
          </cell>
          <cell r="S552">
            <v>1139.5</v>
          </cell>
          <cell r="T552">
            <v>610.5</v>
          </cell>
          <cell r="U552">
            <v>0</v>
          </cell>
        </row>
        <row r="553">
          <cell r="A553" t="str">
            <v>3404904100400</v>
          </cell>
          <cell r="B553" t="str">
            <v>LAKE VILLA C C SCHOOL DIST 41</v>
          </cell>
          <cell r="C553" t="str">
            <v>LAKE</v>
          </cell>
          <cell r="D553" t="str">
            <v>Elementary</v>
          </cell>
          <cell r="E553" t="str">
            <v>Avg</v>
          </cell>
          <cell r="F553">
            <v>2518.13</v>
          </cell>
          <cell r="H553">
            <v>1030.6500000000001</v>
          </cell>
          <cell r="I553">
            <v>1459.15</v>
          </cell>
          <cell r="K553">
            <v>1459.15</v>
          </cell>
          <cell r="L553">
            <v>0</v>
          </cell>
          <cell r="N553">
            <v>2518.13</v>
          </cell>
          <cell r="O553">
            <v>0</v>
          </cell>
          <cell r="P553">
            <v>0</v>
          </cell>
          <cell r="R553">
            <v>1605.14</v>
          </cell>
          <cell r="S553">
            <v>1576.8100000000002</v>
          </cell>
          <cell r="T553">
            <v>912.99</v>
          </cell>
          <cell r="U553">
            <v>0</v>
          </cell>
        </row>
        <row r="554">
          <cell r="A554" t="str">
            <v>3404904600400</v>
          </cell>
          <cell r="B554" t="str">
            <v>GRAYSLAKE C C SCHOOL DISTRICT 46</v>
          </cell>
          <cell r="C554" t="str">
            <v>LAKE</v>
          </cell>
          <cell r="D554" t="str">
            <v>Elementary</v>
          </cell>
          <cell r="E554" t="str">
            <v>Avg</v>
          </cell>
          <cell r="F554">
            <v>3689.29</v>
          </cell>
          <cell r="H554">
            <v>1492.4800000000002</v>
          </cell>
          <cell r="I554">
            <v>2137.65</v>
          </cell>
          <cell r="K554">
            <v>2137.65</v>
          </cell>
          <cell r="L554">
            <v>0</v>
          </cell>
          <cell r="N554">
            <v>3689.29</v>
          </cell>
          <cell r="O554">
            <v>0</v>
          </cell>
          <cell r="P554">
            <v>0</v>
          </cell>
          <cell r="R554">
            <v>2350.3000000000002</v>
          </cell>
          <cell r="S554">
            <v>2291.1400000000003</v>
          </cell>
          <cell r="T554">
            <v>1338.99</v>
          </cell>
          <cell r="U554">
            <v>0</v>
          </cell>
        </row>
        <row r="555">
          <cell r="A555" t="str">
            <v>3404905000400</v>
          </cell>
          <cell r="B555" t="str">
            <v>WOODLAND C C SCHOOL DIST 50</v>
          </cell>
          <cell r="C555" t="str">
            <v>LAKE</v>
          </cell>
          <cell r="D555" t="str">
            <v>Elementary</v>
          </cell>
          <cell r="E555" t="str">
            <v>Avg</v>
          </cell>
          <cell r="F555">
            <v>5682.2</v>
          </cell>
          <cell r="H555">
            <v>2293.48</v>
          </cell>
          <cell r="I555">
            <v>3336.81</v>
          </cell>
          <cell r="K555">
            <v>3336.81</v>
          </cell>
          <cell r="L555">
            <v>0</v>
          </cell>
          <cell r="N555">
            <v>5682.2</v>
          </cell>
          <cell r="O555">
            <v>0</v>
          </cell>
          <cell r="P555">
            <v>0</v>
          </cell>
          <cell r="R555">
            <v>3594.7099999999996</v>
          </cell>
          <cell r="S555">
            <v>3542.7999999999997</v>
          </cell>
          <cell r="T555">
            <v>2087.4899999999998</v>
          </cell>
          <cell r="U555">
            <v>0</v>
          </cell>
        </row>
        <row r="556">
          <cell r="A556" t="str">
            <v>3404905600200</v>
          </cell>
          <cell r="B556" t="str">
            <v>GURNEE SCHOOL DIST 56</v>
          </cell>
          <cell r="C556" t="str">
            <v>LAKE</v>
          </cell>
          <cell r="D556" t="str">
            <v>Elementary</v>
          </cell>
          <cell r="E556" t="str">
            <v>Avg</v>
          </cell>
          <cell r="F556">
            <v>1944.15</v>
          </cell>
          <cell r="H556">
            <v>741.49</v>
          </cell>
          <cell r="I556">
            <v>1182.6599999999999</v>
          </cell>
          <cell r="K556">
            <v>1182.6599999999999</v>
          </cell>
          <cell r="L556">
            <v>0</v>
          </cell>
          <cell r="N556">
            <v>1944.15</v>
          </cell>
          <cell r="O556">
            <v>0</v>
          </cell>
          <cell r="P556">
            <v>0</v>
          </cell>
          <cell r="R556">
            <v>1194.49</v>
          </cell>
          <cell r="S556">
            <v>1174.49</v>
          </cell>
          <cell r="T556">
            <v>749.66</v>
          </cell>
          <cell r="U556">
            <v>0</v>
          </cell>
        </row>
        <row r="557">
          <cell r="A557" t="str">
            <v>3404906002600</v>
          </cell>
          <cell r="B557" t="str">
            <v>WAUKEGAN C U SCHOOL DIST 60</v>
          </cell>
          <cell r="C557" t="str">
            <v>LAKE</v>
          </cell>
          <cell r="D557" t="str">
            <v>Unit</v>
          </cell>
          <cell r="E557" t="str">
            <v>Avg</v>
          </cell>
          <cell r="F557">
            <v>15392.1</v>
          </cell>
          <cell r="H557">
            <v>4534.9799999999996</v>
          </cell>
          <cell r="I557">
            <v>10758.619999999999</v>
          </cell>
          <cell r="K557">
            <v>6217.98</v>
          </cell>
          <cell r="L557">
            <v>4540.6400000000003</v>
          </cell>
          <cell r="N557">
            <v>0</v>
          </cell>
          <cell r="O557">
            <v>0</v>
          </cell>
          <cell r="P557">
            <v>15392.099999999999</v>
          </cell>
          <cell r="R557">
            <v>7134.4699999999993</v>
          </cell>
          <cell r="S557">
            <v>7035.9699999999993</v>
          </cell>
          <cell r="T557">
            <v>3716.99</v>
          </cell>
          <cell r="U557">
            <v>4540.6400000000003</v>
          </cell>
        </row>
        <row r="558">
          <cell r="A558" t="str">
            <v>3404906500200</v>
          </cell>
          <cell r="B558" t="str">
            <v>LAKE BLUFF ELEM SCHOOL DIST 65</v>
          </cell>
          <cell r="C558" t="str">
            <v>LAKE</v>
          </cell>
          <cell r="D558" t="str">
            <v>Elementary</v>
          </cell>
          <cell r="E558" t="str">
            <v>CY</v>
          </cell>
          <cell r="F558">
            <v>867</v>
          </cell>
          <cell r="H558">
            <v>333</v>
          </cell>
          <cell r="I558">
            <v>527.5</v>
          </cell>
          <cell r="K558">
            <v>527.5</v>
          </cell>
          <cell r="L558">
            <v>0</v>
          </cell>
          <cell r="N558">
            <v>867</v>
          </cell>
          <cell r="O558">
            <v>0</v>
          </cell>
          <cell r="P558">
            <v>0</v>
          </cell>
          <cell r="R558">
            <v>542.5</v>
          </cell>
          <cell r="S558">
            <v>536</v>
          </cell>
          <cell r="T558">
            <v>324.5</v>
          </cell>
          <cell r="U558">
            <v>0</v>
          </cell>
        </row>
        <row r="559">
          <cell r="A559" t="str">
            <v>3404906700500</v>
          </cell>
          <cell r="B559" t="str">
            <v>LAKE FOREST SCHOOL DIST 67</v>
          </cell>
          <cell r="C559" t="str">
            <v>LAKE</v>
          </cell>
          <cell r="D559" t="str">
            <v>Elementary</v>
          </cell>
          <cell r="E559" t="str">
            <v>CY</v>
          </cell>
          <cell r="F559">
            <v>1667</v>
          </cell>
          <cell r="H559">
            <v>632.5</v>
          </cell>
          <cell r="I559">
            <v>1025</v>
          </cell>
          <cell r="K559">
            <v>1025</v>
          </cell>
          <cell r="L559">
            <v>0</v>
          </cell>
          <cell r="N559">
            <v>1667</v>
          </cell>
          <cell r="O559">
            <v>0</v>
          </cell>
          <cell r="P559">
            <v>0</v>
          </cell>
          <cell r="R559">
            <v>1025</v>
          </cell>
          <cell r="S559">
            <v>1015.5</v>
          </cell>
          <cell r="T559">
            <v>642</v>
          </cell>
          <cell r="U559">
            <v>0</v>
          </cell>
        </row>
        <row r="560">
          <cell r="A560" t="str">
            <v>3404906800200</v>
          </cell>
          <cell r="B560" t="str">
            <v>OAK GROVE SCHOOL DIST 68</v>
          </cell>
          <cell r="C560" t="str">
            <v>LAKE</v>
          </cell>
          <cell r="D560" t="str">
            <v>Elementary</v>
          </cell>
          <cell r="E560" t="str">
            <v>CY</v>
          </cell>
          <cell r="F560">
            <v>942.5</v>
          </cell>
          <cell r="H560">
            <v>394</v>
          </cell>
          <cell r="I560">
            <v>548.5</v>
          </cell>
          <cell r="K560">
            <v>548.5</v>
          </cell>
          <cell r="L560">
            <v>0</v>
          </cell>
          <cell r="N560">
            <v>942.5</v>
          </cell>
          <cell r="O560">
            <v>0</v>
          </cell>
          <cell r="P560">
            <v>0</v>
          </cell>
          <cell r="R560">
            <v>609.5</v>
          </cell>
          <cell r="S560">
            <v>609.5</v>
          </cell>
          <cell r="T560">
            <v>333</v>
          </cell>
          <cell r="U560">
            <v>0</v>
          </cell>
        </row>
        <row r="561">
          <cell r="A561" t="str">
            <v>3404907000200</v>
          </cell>
          <cell r="B561" t="str">
            <v>LIBERTYVILLE SCHOOL DIST 70</v>
          </cell>
          <cell r="C561" t="str">
            <v>LAKE</v>
          </cell>
          <cell r="D561" t="str">
            <v>Elementary</v>
          </cell>
          <cell r="E561" t="str">
            <v>Avg</v>
          </cell>
          <cell r="F561">
            <v>2246.71</v>
          </cell>
          <cell r="H561">
            <v>854.15</v>
          </cell>
          <cell r="I561">
            <v>1381.48</v>
          </cell>
          <cell r="K561">
            <v>1381.48</v>
          </cell>
          <cell r="L561">
            <v>0</v>
          </cell>
          <cell r="N561">
            <v>2246.71</v>
          </cell>
          <cell r="O561">
            <v>0</v>
          </cell>
          <cell r="P561">
            <v>0</v>
          </cell>
          <cell r="R561">
            <v>1374.22</v>
          </cell>
          <cell r="S561">
            <v>1363.1399999999999</v>
          </cell>
          <cell r="T561">
            <v>872.49</v>
          </cell>
          <cell r="U561">
            <v>0</v>
          </cell>
        </row>
        <row r="562">
          <cell r="A562" t="str">
            <v>3404907200200</v>
          </cell>
          <cell r="B562" t="str">
            <v>RONDOUT SCHOOL DIST 72</v>
          </cell>
          <cell r="C562" t="str">
            <v>LAKE</v>
          </cell>
          <cell r="D562" t="str">
            <v>Elementary</v>
          </cell>
          <cell r="E562" t="str">
            <v>CY</v>
          </cell>
          <cell r="F562">
            <v>147.5</v>
          </cell>
          <cell r="H562">
            <v>61</v>
          </cell>
          <cell r="I562">
            <v>86</v>
          </cell>
          <cell r="K562">
            <v>86</v>
          </cell>
          <cell r="L562">
            <v>0</v>
          </cell>
          <cell r="N562">
            <v>147.5</v>
          </cell>
          <cell r="O562">
            <v>0</v>
          </cell>
          <cell r="P562">
            <v>0</v>
          </cell>
          <cell r="R562">
            <v>102.5</v>
          </cell>
          <cell r="S562">
            <v>102</v>
          </cell>
          <cell r="T562">
            <v>45</v>
          </cell>
          <cell r="U562">
            <v>0</v>
          </cell>
        </row>
        <row r="563">
          <cell r="A563" t="str">
            <v>3404907300400</v>
          </cell>
          <cell r="B563" t="str">
            <v>HAWTHORN C C SCHOOL DIST 73</v>
          </cell>
          <cell r="C563" t="str">
            <v>LAKE</v>
          </cell>
          <cell r="D563" t="str">
            <v>Elementary</v>
          </cell>
          <cell r="E563" t="str">
            <v>Avg</v>
          </cell>
          <cell r="F563">
            <v>3931.21</v>
          </cell>
          <cell r="H563">
            <v>1611.32</v>
          </cell>
          <cell r="I563">
            <v>2282.31</v>
          </cell>
          <cell r="K563">
            <v>2282.31</v>
          </cell>
          <cell r="L563">
            <v>0</v>
          </cell>
          <cell r="N563">
            <v>3931.2099999999996</v>
          </cell>
          <cell r="O563">
            <v>0</v>
          </cell>
          <cell r="P563">
            <v>0</v>
          </cell>
          <cell r="R563">
            <v>2511.89</v>
          </cell>
          <cell r="S563">
            <v>2474.31</v>
          </cell>
          <cell r="T563">
            <v>1419.3200000000002</v>
          </cell>
          <cell r="U563">
            <v>0</v>
          </cell>
        </row>
        <row r="564">
          <cell r="A564" t="str">
            <v>3404907500200</v>
          </cell>
          <cell r="B564" t="str">
            <v>MUNDELEIN ELEM SCHOOL DIST 75</v>
          </cell>
          <cell r="C564" t="str">
            <v>LAKE</v>
          </cell>
          <cell r="D564" t="str">
            <v>Elementary</v>
          </cell>
          <cell r="E564" t="str">
            <v>CY</v>
          </cell>
          <cell r="F564">
            <v>1696.5</v>
          </cell>
          <cell r="H564">
            <v>731.75</v>
          </cell>
          <cell r="I564">
            <v>946</v>
          </cell>
          <cell r="K564">
            <v>946</v>
          </cell>
          <cell r="L564">
            <v>0</v>
          </cell>
          <cell r="N564">
            <v>1696.5</v>
          </cell>
          <cell r="O564">
            <v>0</v>
          </cell>
          <cell r="P564">
            <v>0</v>
          </cell>
          <cell r="R564">
            <v>1108</v>
          </cell>
          <cell r="S564">
            <v>1089.25</v>
          </cell>
          <cell r="T564">
            <v>588.5</v>
          </cell>
          <cell r="U564">
            <v>0</v>
          </cell>
        </row>
        <row r="565">
          <cell r="A565" t="str">
            <v>3404907600200</v>
          </cell>
          <cell r="B565" t="str">
            <v>DIAMOND LAKE SCHOOL DIST 76</v>
          </cell>
          <cell r="C565" t="str">
            <v>LAKE</v>
          </cell>
          <cell r="D565" t="str">
            <v>Elementary</v>
          </cell>
          <cell r="E565" t="str">
            <v>Avg</v>
          </cell>
          <cell r="F565">
            <v>876.63</v>
          </cell>
          <cell r="H565">
            <v>360.82</v>
          </cell>
          <cell r="I565">
            <v>505.14999999999992</v>
          </cell>
          <cell r="K565">
            <v>505.14999999999992</v>
          </cell>
          <cell r="L565">
            <v>0</v>
          </cell>
          <cell r="N565">
            <v>876.63</v>
          </cell>
          <cell r="O565">
            <v>0</v>
          </cell>
          <cell r="P565">
            <v>0</v>
          </cell>
          <cell r="R565">
            <v>565.30999999999995</v>
          </cell>
          <cell r="S565">
            <v>554.65</v>
          </cell>
          <cell r="T565">
            <v>311.32</v>
          </cell>
          <cell r="U565">
            <v>0</v>
          </cell>
        </row>
        <row r="566">
          <cell r="A566" t="str">
            <v>3404907900200</v>
          </cell>
          <cell r="B566" t="str">
            <v>FREMONT SCHOOL DIST 79</v>
          </cell>
          <cell r="C566" t="str">
            <v>LAKE</v>
          </cell>
          <cell r="D566" t="str">
            <v>Elementary</v>
          </cell>
          <cell r="E566" t="str">
            <v>Avg</v>
          </cell>
          <cell r="F566">
            <v>2121.3000000000002</v>
          </cell>
          <cell r="H566">
            <v>797.99</v>
          </cell>
          <cell r="I566">
            <v>1297.1499999999999</v>
          </cell>
          <cell r="K566">
            <v>1297.1499999999999</v>
          </cell>
          <cell r="L566">
            <v>0</v>
          </cell>
          <cell r="N566">
            <v>2121.3000000000002</v>
          </cell>
          <cell r="O566">
            <v>0</v>
          </cell>
          <cell r="P566">
            <v>0</v>
          </cell>
          <cell r="R566">
            <v>1337.98</v>
          </cell>
          <cell r="S566">
            <v>1311.82</v>
          </cell>
          <cell r="T566">
            <v>783.32</v>
          </cell>
          <cell r="U566">
            <v>0</v>
          </cell>
        </row>
        <row r="567">
          <cell r="A567" t="str">
            <v>3404909502600</v>
          </cell>
          <cell r="B567" t="str">
            <v>LAKE ZURICH C U SCH DIST 95</v>
          </cell>
          <cell r="C567" t="str">
            <v>LAKE</v>
          </cell>
          <cell r="D567" t="str">
            <v>Unit</v>
          </cell>
          <cell r="E567" t="str">
            <v>CY</v>
          </cell>
          <cell r="F567">
            <v>5555</v>
          </cell>
          <cell r="H567">
            <v>1600</v>
          </cell>
          <cell r="I567">
            <v>3930.5</v>
          </cell>
          <cell r="K567">
            <v>2138</v>
          </cell>
          <cell r="L567">
            <v>1792.5</v>
          </cell>
          <cell r="N567">
            <v>0</v>
          </cell>
          <cell r="O567">
            <v>0</v>
          </cell>
          <cell r="P567">
            <v>5555</v>
          </cell>
          <cell r="R567">
            <v>2454</v>
          </cell>
          <cell r="S567">
            <v>2429.5</v>
          </cell>
          <cell r="T567">
            <v>1308.5</v>
          </cell>
          <cell r="U567">
            <v>1792.5</v>
          </cell>
        </row>
        <row r="568">
          <cell r="A568" t="str">
            <v>3404909600400</v>
          </cell>
          <cell r="B568" t="str">
            <v>KILDEER COUNTRYSIDE C C S DIST 96</v>
          </cell>
          <cell r="C568" t="str">
            <v>LAKE</v>
          </cell>
          <cell r="D568" t="str">
            <v>Elementary</v>
          </cell>
          <cell r="E568" t="str">
            <v>Avg</v>
          </cell>
          <cell r="F568">
            <v>3246.3</v>
          </cell>
          <cell r="H568">
            <v>1238.4800000000002</v>
          </cell>
          <cell r="I568">
            <v>1987.4899999999998</v>
          </cell>
          <cell r="K568">
            <v>1987.4899999999998</v>
          </cell>
          <cell r="L568">
            <v>0</v>
          </cell>
          <cell r="N568">
            <v>3246.3</v>
          </cell>
          <cell r="O568">
            <v>0</v>
          </cell>
          <cell r="P568">
            <v>0</v>
          </cell>
          <cell r="R568">
            <v>2026.47</v>
          </cell>
          <cell r="S568">
            <v>2006.14</v>
          </cell>
          <cell r="T568">
            <v>1219.83</v>
          </cell>
          <cell r="U568">
            <v>0</v>
          </cell>
        </row>
        <row r="569">
          <cell r="A569" t="str">
            <v>3404910200400</v>
          </cell>
          <cell r="B569" t="str">
            <v>APTAKISIC-TRIPP C C S DIST 102</v>
          </cell>
          <cell r="C569" t="str">
            <v>LAKE</v>
          </cell>
          <cell r="D569" t="str">
            <v>Elementary</v>
          </cell>
          <cell r="E569" t="str">
            <v>CY</v>
          </cell>
          <cell r="F569">
            <v>2465.25</v>
          </cell>
          <cell r="H569">
            <v>1051.25</v>
          </cell>
          <cell r="I569">
            <v>1390.5</v>
          </cell>
          <cell r="K569">
            <v>1390.5</v>
          </cell>
          <cell r="L569">
            <v>0</v>
          </cell>
          <cell r="N569">
            <v>2465.25</v>
          </cell>
          <cell r="O569">
            <v>0</v>
          </cell>
          <cell r="P569">
            <v>0</v>
          </cell>
          <cell r="R569">
            <v>1602.25</v>
          </cell>
          <cell r="S569">
            <v>1578.75</v>
          </cell>
          <cell r="T569">
            <v>863</v>
          </cell>
          <cell r="U569">
            <v>0</v>
          </cell>
        </row>
        <row r="570">
          <cell r="A570" t="str">
            <v>3404910300200</v>
          </cell>
          <cell r="B570" t="str">
            <v>LINCOLNSHIRE-PRAIRIEVIEW S D 103</v>
          </cell>
          <cell r="C570" t="str">
            <v>LAKE</v>
          </cell>
          <cell r="D570" t="str">
            <v>Elementary</v>
          </cell>
          <cell r="E570" t="str">
            <v>CY</v>
          </cell>
          <cell r="F570">
            <v>1850.75</v>
          </cell>
          <cell r="H570">
            <v>702.5</v>
          </cell>
          <cell r="I570">
            <v>1127.5</v>
          </cell>
          <cell r="K570">
            <v>1127.5</v>
          </cell>
          <cell r="L570">
            <v>0</v>
          </cell>
          <cell r="N570">
            <v>1850.75</v>
          </cell>
          <cell r="O570">
            <v>0</v>
          </cell>
          <cell r="P570">
            <v>0</v>
          </cell>
          <cell r="R570">
            <v>1181.25</v>
          </cell>
          <cell r="S570">
            <v>1160.5</v>
          </cell>
          <cell r="T570">
            <v>669.5</v>
          </cell>
          <cell r="U570">
            <v>0</v>
          </cell>
        </row>
        <row r="571">
          <cell r="A571" t="str">
            <v>3404910600200</v>
          </cell>
          <cell r="B571" t="str">
            <v>BANNOCKBURN SCHOOL DIST 106</v>
          </cell>
          <cell r="C571" t="str">
            <v>LAKE</v>
          </cell>
          <cell r="D571" t="str">
            <v>Elementary</v>
          </cell>
          <cell r="E571" t="str">
            <v>CY</v>
          </cell>
          <cell r="F571">
            <v>155.25</v>
          </cell>
          <cell r="H571">
            <v>68</v>
          </cell>
          <cell r="I571">
            <v>86.5</v>
          </cell>
          <cell r="K571">
            <v>86.5</v>
          </cell>
          <cell r="L571">
            <v>0</v>
          </cell>
          <cell r="N571">
            <v>155.25</v>
          </cell>
          <cell r="O571">
            <v>0</v>
          </cell>
          <cell r="P571">
            <v>0</v>
          </cell>
          <cell r="R571">
            <v>98.25</v>
          </cell>
          <cell r="S571">
            <v>97.5</v>
          </cell>
          <cell r="T571">
            <v>57</v>
          </cell>
          <cell r="U571">
            <v>0</v>
          </cell>
        </row>
        <row r="572">
          <cell r="A572" t="str">
            <v>3404910900200</v>
          </cell>
          <cell r="B572" t="str">
            <v>DEERFIELD SCHOOL DIST 109</v>
          </cell>
          <cell r="C572" t="str">
            <v>LAKE</v>
          </cell>
          <cell r="D572" t="str">
            <v>Elementary</v>
          </cell>
          <cell r="E572" t="str">
            <v>Avg</v>
          </cell>
          <cell r="F572">
            <v>2839.2</v>
          </cell>
          <cell r="H572">
            <v>1194.6500000000001</v>
          </cell>
          <cell r="I572">
            <v>1624.64</v>
          </cell>
          <cell r="K572">
            <v>1624.64</v>
          </cell>
          <cell r="L572">
            <v>0</v>
          </cell>
          <cell r="N572">
            <v>2839.2</v>
          </cell>
          <cell r="O572">
            <v>0</v>
          </cell>
          <cell r="P572">
            <v>0</v>
          </cell>
          <cell r="R572">
            <v>1842.05</v>
          </cell>
          <cell r="S572">
            <v>1822.14</v>
          </cell>
          <cell r="T572">
            <v>997.15000000000009</v>
          </cell>
          <cell r="U572">
            <v>0</v>
          </cell>
        </row>
        <row r="573">
          <cell r="A573" t="str">
            <v>3404911200200</v>
          </cell>
          <cell r="B573" t="str">
            <v>NORTH SHORE SD 112</v>
          </cell>
          <cell r="C573" t="str">
            <v>LAKE</v>
          </cell>
          <cell r="D573" t="str">
            <v>Elementary</v>
          </cell>
          <cell r="E573" t="str">
            <v>Avg</v>
          </cell>
          <cell r="F573">
            <v>3713.98</v>
          </cell>
          <cell r="H573">
            <v>1540.49</v>
          </cell>
          <cell r="I573">
            <v>2136.66</v>
          </cell>
          <cell r="K573">
            <v>2136.66</v>
          </cell>
          <cell r="L573">
            <v>0</v>
          </cell>
          <cell r="N573">
            <v>3713.9799999999996</v>
          </cell>
          <cell r="O573">
            <v>0</v>
          </cell>
          <cell r="P573">
            <v>0</v>
          </cell>
          <cell r="R573">
            <v>2404.8199999999997</v>
          </cell>
          <cell r="S573">
            <v>2367.9899999999998</v>
          </cell>
          <cell r="T573">
            <v>1309.1600000000001</v>
          </cell>
          <cell r="U573">
            <v>0</v>
          </cell>
        </row>
        <row r="574">
          <cell r="A574" t="str">
            <v>3404911301700</v>
          </cell>
          <cell r="B574" t="str">
            <v>TOWNSHIP HIGH SCHOOL DIST 113</v>
          </cell>
          <cell r="C574" t="str">
            <v>LAKE</v>
          </cell>
          <cell r="D574" t="str">
            <v>High School</v>
          </cell>
          <cell r="E574" t="str">
            <v>Avg</v>
          </cell>
          <cell r="F574">
            <v>3580.98</v>
          </cell>
          <cell r="H574">
            <v>0</v>
          </cell>
          <cell r="I574">
            <v>3580.98</v>
          </cell>
          <cell r="K574">
            <v>0</v>
          </cell>
          <cell r="L574">
            <v>3580.98</v>
          </cell>
          <cell r="N574">
            <v>0</v>
          </cell>
          <cell r="O574">
            <v>3580.98</v>
          </cell>
          <cell r="P574">
            <v>0</v>
          </cell>
          <cell r="R574">
            <v>0</v>
          </cell>
          <cell r="S574">
            <v>0</v>
          </cell>
          <cell r="T574">
            <v>0</v>
          </cell>
          <cell r="U574">
            <v>3580.98</v>
          </cell>
        </row>
        <row r="575">
          <cell r="A575" t="str">
            <v>3404911400200</v>
          </cell>
          <cell r="B575" t="str">
            <v>FOX LAKE GRADE SCHOOL DIST 114</v>
          </cell>
          <cell r="C575" t="str">
            <v>LAKE</v>
          </cell>
          <cell r="D575" t="str">
            <v>Elementary</v>
          </cell>
          <cell r="E575" t="str">
            <v>Avg</v>
          </cell>
          <cell r="F575">
            <v>666.63</v>
          </cell>
          <cell r="H575">
            <v>252.98</v>
          </cell>
          <cell r="I575">
            <v>405.82</v>
          </cell>
          <cell r="K575">
            <v>405.82</v>
          </cell>
          <cell r="L575">
            <v>0</v>
          </cell>
          <cell r="N575">
            <v>666.62999999999988</v>
          </cell>
          <cell r="O575">
            <v>0</v>
          </cell>
          <cell r="P575">
            <v>0</v>
          </cell>
          <cell r="R575">
            <v>417.12999999999988</v>
          </cell>
          <cell r="S575">
            <v>409.29999999999995</v>
          </cell>
          <cell r="T575">
            <v>249.5</v>
          </cell>
          <cell r="U575">
            <v>0</v>
          </cell>
        </row>
        <row r="576">
          <cell r="A576" t="str">
            <v>3404911501600</v>
          </cell>
          <cell r="B576" t="str">
            <v>LAKE FOREST COMM H S DISTRICT 115</v>
          </cell>
          <cell r="C576" t="str">
            <v>LAKE</v>
          </cell>
          <cell r="D576" t="str">
            <v>High School</v>
          </cell>
          <cell r="E576" t="str">
            <v>Avg</v>
          </cell>
          <cell r="F576">
            <v>1568.98</v>
          </cell>
          <cell r="H576">
            <v>0</v>
          </cell>
          <cell r="I576">
            <v>1568.98</v>
          </cell>
          <cell r="K576">
            <v>0</v>
          </cell>
          <cell r="L576">
            <v>1568.98</v>
          </cell>
          <cell r="N576">
            <v>0</v>
          </cell>
          <cell r="O576">
            <v>1568.98</v>
          </cell>
          <cell r="P576">
            <v>0</v>
          </cell>
          <cell r="R576">
            <v>0</v>
          </cell>
          <cell r="S576">
            <v>0</v>
          </cell>
          <cell r="T576">
            <v>0</v>
          </cell>
          <cell r="U576">
            <v>1568.98</v>
          </cell>
        </row>
        <row r="577">
          <cell r="A577" t="str">
            <v>3404911602600</v>
          </cell>
          <cell r="B577" t="str">
            <v>ROUND LAKE AREA SCHS - DIST 116</v>
          </cell>
          <cell r="C577" t="str">
            <v>LAKE</v>
          </cell>
          <cell r="D577" t="str">
            <v>Unit</v>
          </cell>
          <cell r="E577" t="str">
            <v>Avg</v>
          </cell>
          <cell r="F577">
            <v>6820.95</v>
          </cell>
          <cell r="H577">
            <v>1849.1599999999999</v>
          </cell>
          <cell r="I577">
            <v>4907.63</v>
          </cell>
          <cell r="K577">
            <v>2663.65</v>
          </cell>
          <cell r="L577">
            <v>2243.9799999999996</v>
          </cell>
          <cell r="N577">
            <v>0</v>
          </cell>
          <cell r="O577">
            <v>0</v>
          </cell>
          <cell r="P577">
            <v>6820.95</v>
          </cell>
          <cell r="R577">
            <v>2928.98</v>
          </cell>
          <cell r="S577">
            <v>2864.8199999999997</v>
          </cell>
          <cell r="T577">
            <v>1647.9899999999998</v>
          </cell>
          <cell r="U577">
            <v>2243.9799999999996</v>
          </cell>
        </row>
        <row r="578">
          <cell r="A578" t="str">
            <v>3404911701600</v>
          </cell>
          <cell r="B578" t="str">
            <v>ANTIOCH COMM HIGH SCH DIST 117</v>
          </cell>
          <cell r="C578" t="str">
            <v>LAKE</v>
          </cell>
          <cell r="D578" t="str">
            <v>High School</v>
          </cell>
          <cell r="E578" t="str">
            <v>Avg</v>
          </cell>
          <cell r="F578">
            <v>2638.49</v>
          </cell>
          <cell r="H578">
            <v>0</v>
          </cell>
          <cell r="I578">
            <v>2638.49</v>
          </cell>
          <cell r="K578">
            <v>0</v>
          </cell>
          <cell r="L578">
            <v>2638.49</v>
          </cell>
          <cell r="N578">
            <v>0</v>
          </cell>
          <cell r="O578">
            <v>2638.49</v>
          </cell>
          <cell r="P578">
            <v>0</v>
          </cell>
          <cell r="R578">
            <v>0</v>
          </cell>
          <cell r="S578">
            <v>0</v>
          </cell>
          <cell r="T578">
            <v>0</v>
          </cell>
          <cell r="U578">
            <v>2638.49</v>
          </cell>
        </row>
        <row r="579">
          <cell r="A579" t="str">
            <v>3404911802600</v>
          </cell>
          <cell r="B579" t="str">
            <v>WAUCONDA COMM UNIT S DIST 118</v>
          </cell>
          <cell r="C579" t="str">
            <v>LAKE</v>
          </cell>
          <cell r="D579" t="str">
            <v>Unit</v>
          </cell>
          <cell r="E579" t="str">
            <v>Avg</v>
          </cell>
          <cell r="F579">
            <v>4343.45</v>
          </cell>
          <cell r="H579">
            <v>1097.32</v>
          </cell>
          <cell r="I579">
            <v>3206.63</v>
          </cell>
          <cell r="K579">
            <v>1815.8100000000002</v>
          </cell>
          <cell r="L579">
            <v>1390.82</v>
          </cell>
          <cell r="N579">
            <v>0</v>
          </cell>
          <cell r="O579">
            <v>0</v>
          </cell>
          <cell r="P579">
            <v>4343.45</v>
          </cell>
          <cell r="R579">
            <v>1863.81</v>
          </cell>
          <cell r="S579">
            <v>1824.31</v>
          </cell>
          <cell r="T579">
            <v>1088.8200000000002</v>
          </cell>
          <cell r="U579">
            <v>1390.82</v>
          </cell>
        </row>
        <row r="580">
          <cell r="A580" t="str">
            <v>3404912001300</v>
          </cell>
          <cell r="B580" t="str">
            <v>MUNDELEIN CONS HIGH SCH DIST 120</v>
          </cell>
          <cell r="C580" t="str">
            <v>LAKE</v>
          </cell>
          <cell r="D580" t="str">
            <v>High School</v>
          </cell>
          <cell r="E580" t="str">
            <v>CY</v>
          </cell>
          <cell r="F580">
            <v>2071.5</v>
          </cell>
          <cell r="H580">
            <v>0</v>
          </cell>
          <cell r="I580">
            <v>2071.5</v>
          </cell>
          <cell r="K580">
            <v>0</v>
          </cell>
          <cell r="L580">
            <v>2071.5</v>
          </cell>
          <cell r="N580">
            <v>0</v>
          </cell>
          <cell r="O580">
            <v>2071.5</v>
          </cell>
          <cell r="P580">
            <v>0</v>
          </cell>
          <cell r="R580">
            <v>0</v>
          </cell>
          <cell r="S580">
            <v>0</v>
          </cell>
          <cell r="T580">
            <v>0</v>
          </cell>
          <cell r="U580">
            <v>2071.5</v>
          </cell>
        </row>
        <row r="581">
          <cell r="A581" t="str">
            <v>3404912101700</v>
          </cell>
          <cell r="B581" t="str">
            <v>WARREN TWP HIGH SCH DIST 121</v>
          </cell>
          <cell r="C581" t="str">
            <v>LAKE</v>
          </cell>
          <cell r="D581" t="str">
            <v>High School</v>
          </cell>
          <cell r="E581" t="str">
            <v>Avg</v>
          </cell>
          <cell r="F581">
            <v>3942.99</v>
          </cell>
          <cell r="H581">
            <v>0</v>
          </cell>
          <cell r="I581">
            <v>3942.99</v>
          </cell>
          <cell r="K581">
            <v>0</v>
          </cell>
          <cell r="L581">
            <v>3942.99</v>
          </cell>
          <cell r="N581">
            <v>0</v>
          </cell>
          <cell r="O581">
            <v>3942.99</v>
          </cell>
          <cell r="P581">
            <v>0</v>
          </cell>
          <cell r="R581">
            <v>0</v>
          </cell>
          <cell r="S581">
            <v>0</v>
          </cell>
          <cell r="T581">
            <v>0</v>
          </cell>
          <cell r="U581">
            <v>3942.99</v>
          </cell>
        </row>
        <row r="582">
          <cell r="A582" t="str">
            <v>3404912401600</v>
          </cell>
          <cell r="B582" t="str">
            <v>GRANT COMM H S DISTRICT 124</v>
          </cell>
          <cell r="C582" t="str">
            <v>LAKE</v>
          </cell>
          <cell r="D582" t="str">
            <v>High School</v>
          </cell>
          <cell r="E582" t="str">
            <v>Avg</v>
          </cell>
          <cell r="F582">
            <v>1814.48</v>
          </cell>
          <cell r="H582">
            <v>0</v>
          </cell>
          <cell r="I582">
            <v>1814.4800000000002</v>
          </cell>
          <cell r="K582">
            <v>0</v>
          </cell>
          <cell r="L582">
            <v>1814.4800000000002</v>
          </cell>
          <cell r="N582">
            <v>0</v>
          </cell>
          <cell r="O582">
            <v>1814.4800000000002</v>
          </cell>
          <cell r="P582">
            <v>0</v>
          </cell>
          <cell r="R582">
            <v>0</v>
          </cell>
          <cell r="S582">
            <v>0</v>
          </cell>
          <cell r="T582">
            <v>0</v>
          </cell>
          <cell r="U582">
            <v>1814.4800000000002</v>
          </cell>
        </row>
        <row r="583">
          <cell r="A583" t="str">
            <v>3404912501300</v>
          </cell>
          <cell r="B583" t="str">
            <v>ADLAI E STEVENSON DIST 125</v>
          </cell>
          <cell r="C583" t="str">
            <v>LAKE</v>
          </cell>
          <cell r="D583" t="str">
            <v>High School</v>
          </cell>
          <cell r="E583" t="str">
            <v>CY</v>
          </cell>
          <cell r="F583">
            <v>4303.5</v>
          </cell>
          <cell r="H583">
            <v>0</v>
          </cell>
          <cell r="I583">
            <v>4303.5</v>
          </cell>
          <cell r="K583">
            <v>0</v>
          </cell>
          <cell r="L583">
            <v>4303.5</v>
          </cell>
          <cell r="N583">
            <v>0</v>
          </cell>
          <cell r="O583">
            <v>4303.5</v>
          </cell>
          <cell r="P583">
            <v>0</v>
          </cell>
          <cell r="R583">
            <v>0</v>
          </cell>
          <cell r="S583">
            <v>0</v>
          </cell>
          <cell r="T583">
            <v>0</v>
          </cell>
          <cell r="U583">
            <v>4303.5</v>
          </cell>
        </row>
        <row r="584">
          <cell r="A584" t="str">
            <v>3404912601700</v>
          </cell>
          <cell r="B584" t="str">
            <v>ZION-BENTON TWP H S DIST 126</v>
          </cell>
          <cell r="C584" t="str">
            <v>LAKE</v>
          </cell>
          <cell r="D584" t="str">
            <v>High School</v>
          </cell>
          <cell r="E584" t="str">
            <v>CY</v>
          </cell>
          <cell r="F584">
            <v>2598</v>
          </cell>
          <cell r="H584">
            <v>0</v>
          </cell>
          <cell r="I584">
            <v>2598</v>
          </cell>
          <cell r="K584">
            <v>0</v>
          </cell>
          <cell r="L584">
            <v>2598</v>
          </cell>
          <cell r="N584">
            <v>0</v>
          </cell>
          <cell r="O584">
            <v>2598</v>
          </cell>
          <cell r="P584">
            <v>0</v>
          </cell>
          <cell r="R584">
            <v>0</v>
          </cell>
          <cell r="S584">
            <v>0</v>
          </cell>
          <cell r="T584">
            <v>0</v>
          </cell>
          <cell r="U584">
            <v>2598</v>
          </cell>
        </row>
        <row r="585">
          <cell r="A585" t="str">
            <v>3404912701600</v>
          </cell>
          <cell r="B585" t="str">
            <v>GRAYSLAKE COMM HIGH SCH DIST 127</v>
          </cell>
          <cell r="C585" t="str">
            <v>LAKE</v>
          </cell>
          <cell r="D585" t="str">
            <v>High School</v>
          </cell>
          <cell r="E585" t="str">
            <v>Avg</v>
          </cell>
          <cell r="F585">
            <v>2806.82</v>
          </cell>
          <cell r="H585">
            <v>0</v>
          </cell>
          <cell r="I585">
            <v>2806.8199999999997</v>
          </cell>
          <cell r="K585">
            <v>0</v>
          </cell>
          <cell r="L585">
            <v>2806.8199999999997</v>
          </cell>
          <cell r="N585">
            <v>0</v>
          </cell>
          <cell r="O585">
            <v>2806.8199999999997</v>
          </cell>
          <cell r="P585">
            <v>0</v>
          </cell>
          <cell r="R585">
            <v>0</v>
          </cell>
          <cell r="S585">
            <v>0</v>
          </cell>
          <cell r="T585">
            <v>0</v>
          </cell>
          <cell r="U585">
            <v>2806.8199999999997</v>
          </cell>
        </row>
        <row r="586">
          <cell r="A586" t="str">
            <v>3404912801600</v>
          </cell>
          <cell r="B586" t="str">
            <v>LIBERTYVILLE COMM H SCH DIST 128</v>
          </cell>
          <cell r="C586" t="str">
            <v>LAKE</v>
          </cell>
          <cell r="D586" t="str">
            <v>High School</v>
          </cell>
          <cell r="E586" t="str">
            <v>CY</v>
          </cell>
          <cell r="F586">
            <v>3364</v>
          </cell>
          <cell r="H586">
            <v>0</v>
          </cell>
          <cell r="I586">
            <v>3364</v>
          </cell>
          <cell r="K586">
            <v>0</v>
          </cell>
          <cell r="L586">
            <v>3364</v>
          </cell>
          <cell r="N586">
            <v>0</v>
          </cell>
          <cell r="O586">
            <v>3364</v>
          </cell>
          <cell r="P586">
            <v>0</v>
          </cell>
          <cell r="R586">
            <v>0</v>
          </cell>
          <cell r="S586">
            <v>0</v>
          </cell>
          <cell r="T586">
            <v>0</v>
          </cell>
          <cell r="U586">
            <v>3364</v>
          </cell>
        </row>
        <row r="587">
          <cell r="A587" t="str">
            <v>3404918702600</v>
          </cell>
          <cell r="B587" t="str">
            <v>NORTH CHICAGO SCHOOL DIST 187</v>
          </cell>
          <cell r="C587" t="str">
            <v>LAKE</v>
          </cell>
          <cell r="D587" t="str">
            <v>Unit</v>
          </cell>
          <cell r="E587" t="str">
            <v>Avg</v>
          </cell>
          <cell r="F587">
            <v>3200.62</v>
          </cell>
          <cell r="H587">
            <v>1104.99</v>
          </cell>
          <cell r="I587">
            <v>2075.9699999999998</v>
          </cell>
          <cell r="K587">
            <v>1312.82</v>
          </cell>
          <cell r="L587">
            <v>763.15</v>
          </cell>
          <cell r="N587">
            <v>0</v>
          </cell>
          <cell r="O587">
            <v>0</v>
          </cell>
          <cell r="P587">
            <v>3200.62</v>
          </cell>
          <cell r="R587">
            <v>1646.3100000000002</v>
          </cell>
          <cell r="S587">
            <v>1626.65</v>
          </cell>
          <cell r="T587">
            <v>791.16</v>
          </cell>
          <cell r="U587">
            <v>763.15</v>
          </cell>
        </row>
        <row r="588">
          <cell r="A588" t="str">
            <v>3404922002600</v>
          </cell>
          <cell r="B588" t="str">
            <v>BARRINGTON C U SCHOOL DIST 220</v>
          </cell>
          <cell r="C588" t="str">
            <v>LAKE</v>
          </cell>
          <cell r="D588" t="str">
            <v>Unit</v>
          </cell>
          <cell r="E588" t="str">
            <v>Avg</v>
          </cell>
          <cell r="F588">
            <v>8302.0499999999993</v>
          </cell>
          <cell r="H588">
            <v>2026.58</v>
          </cell>
          <cell r="I588">
            <v>6189.3099999999995</v>
          </cell>
          <cell r="K588">
            <v>3225.8199999999997</v>
          </cell>
          <cell r="L588">
            <v>2963.49</v>
          </cell>
          <cell r="N588">
            <v>0</v>
          </cell>
          <cell r="O588">
            <v>0</v>
          </cell>
          <cell r="P588">
            <v>8302.0499999999993</v>
          </cell>
          <cell r="R588">
            <v>3349.24</v>
          </cell>
          <cell r="S588">
            <v>3263.08</v>
          </cell>
          <cell r="T588">
            <v>1989.3200000000002</v>
          </cell>
          <cell r="U588">
            <v>2963.49</v>
          </cell>
        </row>
        <row r="589">
          <cell r="A589" t="str">
            <v>3505000102600</v>
          </cell>
          <cell r="B589" t="str">
            <v>LELAND COMM UNIT SCH DIST 1</v>
          </cell>
          <cell r="C589" t="str">
            <v>LASALLE</v>
          </cell>
          <cell r="D589" t="str">
            <v>Unit</v>
          </cell>
          <cell r="E589" t="str">
            <v>Avg</v>
          </cell>
          <cell r="F589">
            <v>265.27999999999997</v>
          </cell>
          <cell r="H589">
            <v>84.47999999999999</v>
          </cell>
          <cell r="I589">
            <v>179.29999999999995</v>
          </cell>
          <cell r="K589">
            <v>108.97999999999999</v>
          </cell>
          <cell r="L589">
            <v>70.319999999999993</v>
          </cell>
          <cell r="N589">
            <v>0</v>
          </cell>
          <cell r="O589">
            <v>0</v>
          </cell>
          <cell r="P589">
            <v>265.27999999999997</v>
          </cell>
          <cell r="R589">
            <v>135.63999999999999</v>
          </cell>
          <cell r="S589">
            <v>134.13999999999999</v>
          </cell>
          <cell r="T589">
            <v>59.32</v>
          </cell>
          <cell r="U589">
            <v>70.319999999999993</v>
          </cell>
        </row>
        <row r="590">
          <cell r="A590" t="str">
            <v>3505000202600</v>
          </cell>
          <cell r="B590" t="str">
            <v>COMMUNITY UNIT SCH DIST 2</v>
          </cell>
          <cell r="C590" t="str">
            <v>LASALLE</v>
          </cell>
          <cell r="D590" t="str">
            <v>Unit</v>
          </cell>
          <cell r="E590" t="str">
            <v>Avg</v>
          </cell>
          <cell r="F590">
            <v>643.20000000000005</v>
          </cell>
          <cell r="H590">
            <v>191.64999999999998</v>
          </cell>
          <cell r="I590">
            <v>448.63999999999993</v>
          </cell>
          <cell r="K590">
            <v>234.64999999999998</v>
          </cell>
          <cell r="L590">
            <v>213.99</v>
          </cell>
          <cell r="N590">
            <v>0</v>
          </cell>
          <cell r="O590">
            <v>0</v>
          </cell>
          <cell r="P590">
            <v>643.20000000000005</v>
          </cell>
          <cell r="R590">
            <v>291.55</v>
          </cell>
          <cell r="S590">
            <v>288.64</v>
          </cell>
          <cell r="T590">
            <v>137.66</v>
          </cell>
          <cell r="U590">
            <v>213.99</v>
          </cell>
        </row>
        <row r="591">
          <cell r="A591" t="str">
            <v>3505000902600</v>
          </cell>
          <cell r="B591" t="str">
            <v>EARLVILLE COMM UNIT SCH DIST 9</v>
          </cell>
          <cell r="C591" t="str">
            <v>LASALLE</v>
          </cell>
          <cell r="D591" t="str">
            <v>Unit</v>
          </cell>
          <cell r="E591" t="str">
            <v>Avg</v>
          </cell>
          <cell r="F591">
            <v>380.78</v>
          </cell>
          <cell r="H591">
            <v>107.99</v>
          </cell>
          <cell r="I591">
            <v>267.45999999999998</v>
          </cell>
          <cell r="K591">
            <v>137.13999999999999</v>
          </cell>
          <cell r="L591">
            <v>130.32</v>
          </cell>
          <cell r="N591">
            <v>0</v>
          </cell>
          <cell r="O591">
            <v>0</v>
          </cell>
          <cell r="P591">
            <v>380.78</v>
          </cell>
          <cell r="R591">
            <v>171.80999999999997</v>
          </cell>
          <cell r="S591">
            <v>166.48</v>
          </cell>
          <cell r="T591">
            <v>78.650000000000006</v>
          </cell>
          <cell r="U591">
            <v>130.32</v>
          </cell>
        </row>
        <row r="592">
          <cell r="A592" t="str">
            <v>3505004001700</v>
          </cell>
          <cell r="B592" t="str">
            <v>STREATOR TWP H S DIST 40</v>
          </cell>
          <cell r="C592" t="str">
            <v>LASALLE</v>
          </cell>
          <cell r="D592" t="str">
            <v>High School</v>
          </cell>
          <cell r="E592" t="str">
            <v>Avg</v>
          </cell>
          <cell r="F592">
            <v>822.32</v>
          </cell>
          <cell r="H592">
            <v>0</v>
          </cell>
          <cell r="I592">
            <v>822.32</v>
          </cell>
          <cell r="K592">
            <v>0</v>
          </cell>
          <cell r="L592">
            <v>822.32</v>
          </cell>
          <cell r="N592">
            <v>0</v>
          </cell>
          <cell r="O592">
            <v>822.32</v>
          </cell>
          <cell r="P592">
            <v>0</v>
          </cell>
          <cell r="R592">
            <v>0</v>
          </cell>
          <cell r="S592">
            <v>0</v>
          </cell>
          <cell r="T592">
            <v>0</v>
          </cell>
          <cell r="U592">
            <v>822.32</v>
          </cell>
        </row>
        <row r="593">
          <cell r="A593" t="str">
            <v>3505004400200</v>
          </cell>
          <cell r="B593" t="str">
            <v>STREATOR ELEM SCHOOL DIST 44</v>
          </cell>
          <cell r="C593" t="str">
            <v>LASALLE</v>
          </cell>
          <cell r="D593" t="str">
            <v>Elementary</v>
          </cell>
          <cell r="E593" t="str">
            <v>CY</v>
          </cell>
          <cell r="F593">
            <v>1493</v>
          </cell>
          <cell r="H593">
            <v>635</v>
          </cell>
          <cell r="I593">
            <v>835.5</v>
          </cell>
          <cell r="K593">
            <v>835.5</v>
          </cell>
          <cell r="L593">
            <v>0</v>
          </cell>
          <cell r="N593">
            <v>1493</v>
          </cell>
          <cell r="O593">
            <v>0</v>
          </cell>
          <cell r="P593">
            <v>0</v>
          </cell>
          <cell r="R593">
            <v>986.5</v>
          </cell>
          <cell r="S593">
            <v>964</v>
          </cell>
          <cell r="T593">
            <v>506.5</v>
          </cell>
          <cell r="U593">
            <v>0</v>
          </cell>
        </row>
        <row r="594">
          <cell r="A594" t="str">
            <v>3505006500400</v>
          </cell>
          <cell r="B594" t="str">
            <v>Allen Otter Creek CCSD 65</v>
          </cell>
          <cell r="C594" t="str">
            <v>LASALLE</v>
          </cell>
          <cell r="D594" t="str">
            <v>Elementary</v>
          </cell>
          <cell r="E594" t="str">
            <v>CY</v>
          </cell>
          <cell r="F594">
            <v>83.75</v>
          </cell>
          <cell r="H594">
            <v>34.5</v>
          </cell>
          <cell r="I594">
            <v>48.5</v>
          </cell>
          <cell r="K594">
            <v>48.5</v>
          </cell>
          <cell r="L594">
            <v>0</v>
          </cell>
          <cell r="N594">
            <v>83.75</v>
          </cell>
          <cell r="O594">
            <v>0</v>
          </cell>
          <cell r="P594">
            <v>0</v>
          </cell>
          <cell r="R594">
            <v>52.75</v>
          </cell>
          <cell r="S594">
            <v>52</v>
          </cell>
          <cell r="T594">
            <v>31</v>
          </cell>
          <cell r="U594">
            <v>0</v>
          </cell>
        </row>
        <row r="595">
          <cell r="A595" t="str">
            <v>3505007900400</v>
          </cell>
          <cell r="B595" t="str">
            <v>TONICA COMM CONS SCH DIST 79</v>
          </cell>
          <cell r="C595" t="str">
            <v>LASALLE</v>
          </cell>
          <cell r="D595" t="str">
            <v>Elementary</v>
          </cell>
          <cell r="E595" t="str">
            <v>Avg</v>
          </cell>
          <cell r="F595">
            <v>141.97999999999999</v>
          </cell>
          <cell r="H595">
            <v>56.489999999999995</v>
          </cell>
          <cell r="I595">
            <v>83.66</v>
          </cell>
          <cell r="K595">
            <v>83.66</v>
          </cell>
          <cell r="L595">
            <v>0</v>
          </cell>
          <cell r="N595">
            <v>141.98000000000002</v>
          </cell>
          <cell r="O595">
            <v>0</v>
          </cell>
          <cell r="P595">
            <v>0</v>
          </cell>
          <cell r="R595">
            <v>89.98</v>
          </cell>
          <cell r="S595">
            <v>88.149999999999991</v>
          </cell>
          <cell r="T595">
            <v>52</v>
          </cell>
          <cell r="U595">
            <v>0</v>
          </cell>
        </row>
        <row r="596">
          <cell r="A596" t="str">
            <v>3505008200400</v>
          </cell>
          <cell r="B596" t="str">
            <v>DEER PARK C C SCHOOL DIST 82</v>
          </cell>
          <cell r="C596" t="str">
            <v>LASALLE</v>
          </cell>
          <cell r="D596" t="str">
            <v>Elementary</v>
          </cell>
          <cell r="E596" t="str">
            <v>CY</v>
          </cell>
          <cell r="F596">
            <v>63</v>
          </cell>
          <cell r="H596">
            <v>20</v>
          </cell>
          <cell r="I596">
            <v>42.5</v>
          </cell>
          <cell r="K596">
            <v>42.5</v>
          </cell>
          <cell r="L596">
            <v>0</v>
          </cell>
          <cell r="N596">
            <v>63</v>
          </cell>
          <cell r="O596">
            <v>0</v>
          </cell>
          <cell r="P596">
            <v>0</v>
          </cell>
          <cell r="R596">
            <v>33.5</v>
          </cell>
          <cell r="S596">
            <v>33</v>
          </cell>
          <cell r="T596">
            <v>29.5</v>
          </cell>
          <cell r="U596">
            <v>0</v>
          </cell>
        </row>
        <row r="597">
          <cell r="A597" t="str">
            <v>3505009500400</v>
          </cell>
          <cell r="B597" t="str">
            <v>GRAND RIDGE C C SCHOOL DIST 95</v>
          </cell>
          <cell r="C597" t="str">
            <v>LASALLE</v>
          </cell>
          <cell r="D597" t="str">
            <v>Elementary</v>
          </cell>
          <cell r="E597" t="str">
            <v>CY</v>
          </cell>
          <cell r="F597">
            <v>203.75</v>
          </cell>
          <cell r="H597">
            <v>94.5</v>
          </cell>
          <cell r="I597">
            <v>107.5</v>
          </cell>
          <cell r="K597">
            <v>107.5</v>
          </cell>
          <cell r="L597">
            <v>0</v>
          </cell>
          <cell r="N597">
            <v>203.75</v>
          </cell>
          <cell r="O597">
            <v>0</v>
          </cell>
          <cell r="P597">
            <v>0</v>
          </cell>
          <cell r="R597">
            <v>138.25</v>
          </cell>
          <cell r="S597">
            <v>136.5</v>
          </cell>
          <cell r="T597">
            <v>65.5</v>
          </cell>
          <cell r="U597">
            <v>0</v>
          </cell>
        </row>
        <row r="598">
          <cell r="A598" t="str">
            <v>3505012001700</v>
          </cell>
          <cell r="B598" t="str">
            <v>LA SALLE-PERU TWP H S D 120</v>
          </cell>
          <cell r="C598" t="str">
            <v>LASALLE</v>
          </cell>
          <cell r="D598" t="str">
            <v>High School</v>
          </cell>
          <cell r="E598" t="str">
            <v>Avg</v>
          </cell>
          <cell r="F598">
            <v>1205.6500000000001</v>
          </cell>
          <cell r="H598">
            <v>0</v>
          </cell>
          <cell r="I598">
            <v>1205.6500000000001</v>
          </cell>
          <cell r="K598">
            <v>0</v>
          </cell>
          <cell r="L598">
            <v>1205.6500000000001</v>
          </cell>
          <cell r="N598">
            <v>0</v>
          </cell>
          <cell r="O598">
            <v>1205.6500000000001</v>
          </cell>
          <cell r="P598">
            <v>0</v>
          </cell>
          <cell r="R598">
            <v>0</v>
          </cell>
          <cell r="S598">
            <v>0</v>
          </cell>
          <cell r="T598">
            <v>0</v>
          </cell>
          <cell r="U598">
            <v>1205.6500000000001</v>
          </cell>
        </row>
        <row r="599">
          <cell r="A599" t="str">
            <v>3505012200200</v>
          </cell>
          <cell r="B599" t="str">
            <v>LASALLE ELEM SCHOOL DIST 122</v>
          </cell>
          <cell r="C599" t="str">
            <v>LASALLE</v>
          </cell>
          <cell r="D599" t="str">
            <v>Elementary</v>
          </cell>
          <cell r="E599" t="str">
            <v>CY</v>
          </cell>
          <cell r="F599">
            <v>921</v>
          </cell>
          <cell r="H599">
            <v>397.5</v>
          </cell>
          <cell r="I599">
            <v>507.5</v>
          </cell>
          <cell r="K599">
            <v>507.5</v>
          </cell>
          <cell r="L599">
            <v>0</v>
          </cell>
          <cell r="N599">
            <v>921</v>
          </cell>
          <cell r="O599">
            <v>0</v>
          </cell>
          <cell r="P599">
            <v>0</v>
          </cell>
          <cell r="R599">
            <v>601.5</v>
          </cell>
          <cell r="S599">
            <v>585.5</v>
          </cell>
          <cell r="T599">
            <v>319.5</v>
          </cell>
          <cell r="U599">
            <v>0</v>
          </cell>
        </row>
        <row r="600">
          <cell r="A600" t="str">
            <v>3505012400200</v>
          </cell>
          <cell r="B600" t="str">
            <v>PERU ELEM SCHOOL DISTRICT 124</v>
          </cell>
          <cell r="C600" t="str">
            <v>LASALLE</v>
          </cell>
          <cell r="D600" t="str">
            <v>Elementary</v>
          </cell>
          <cell r="E600" t="str">
            <v>Avg</v>
          </cell>
          <cell r="F600">
            <v>872.14</v>
          </cell>
          <cell r="H600">
            <v>376.49</v>
          </cell>
          <cell r="I600">
            <v>482.65</v>
          </cell>
          <cell r="K600">
            <v>482.65</v>
          </cell>
          <cell r="L600">
            <v>0</v>
          </cell>
          <cell r="N600">
            <v>872.13999999999987</v>
          </cell>
          <cell r="O600">
            <v>0</v>
          </cell>
          <cell r="P600">
            <v>0</v>
          </cell>
          <cell r="R600">
            <v>573.81999999999994</v>
          </cell>
          <cell r="S600">
            <v>560.81999999999994</v>
          </cell>
          <cell r="T600">
            <v>298.32</v>
          </cell>
          <cell r="U600">
            <v>0</v>
          </cell>
        </row>
        <row r="601">
          <cell r="A601" t="str">
            <v>3505012500200</v>
          </cell>
          <cell r="B601" t="str">
            <v>OGLESBY ELEM SCH DIST 125</v>
          </cell>
          <cell r="C601" t="str">
            <v>LASALLE</v>
          </cell>
          <cell r="D601" t="str">
            <v>Elementary</v>
          </cell>
          <cell r="E601" t="str">
            <v>Avg</v>
          </cell>
          <cell r="F601">
            <v>433.55</v>
          </cell>
          <cell r="H601">
            <v>178.98</v>
          </cell>
          <cell r="I601">
            <v>248.98999999999998</v>
          </cell>
          <cell r="K601">
            <v>248.98999999999998</v>
          </cell>
          <cell r="L601">
            <v>0</v>
          </cell>
          <cell r="N601">
            <v>433.54999999999995</v>
          </cell>
          <cell r="O601">
            <v>0</v>
          </cell>
          <cell r="P601">
            <v>0</v>
          </cell>
          <cell r="R601">
            <v>280.05999999999995</v>
          </cell>
          <cell r="S601">
            <v>274.48</v>
          </cell>
          <cell r="T601">
            <v>153.49</v>
          </cell>
          <cell r="U601">
            <v>0</v>
          </cell>
        </row>
        <row r="602">
          <cell r="A602" t="str">
            <v>3505014001700</v>
          </cell>
          <cell r="B602" t="str">
            <v>OTTAWA TWP H S DIST 140</v>
          </cell>
          <cell r="C602" t="str">
            <v>LASALLE</v>
          </cell>
          <cell r="D602" t="str">
            <v>High School</v>
          </cell>
          <cell r="E602" t="str">
            <v>Avg</v>
          </cell>
          <cell r="F602">
            <v>1211.82</v>
          </cell>
          <cell r="H602">
            <v>0</v>
          </cell>
          <cell r="I602">
            <v>1211.82</v>
          </cell>
          <cell r="K602">
            <v>0</v>
          </cell>
          <cell r="L602">
            <v>1211.82</v>
          </cell>
          <cell r="N602">
            <v>0</v>
          </cell>
          <cell r="O602">
            <v>1211.82</v>
          </cell>
          <cell r="P602">
            <v>0</v>
          </cell>
          <cell r="R602">
            <v>0</v>
          </cell>
          <cell r="S602">
            <v>0</v>
          </cell>
          <cell r="T602">
            <v>0</v>
          </cell>
          <cell r="U602">
            <v>1211.82</v>
          </cell>
        </row>
        <row r="603">
          <cell r="A603" t="str">
            <v>3505014100200</v>
          </cell>
          <cell r="B603" t="str">
            <v>OTTAWA ELEM SCHOOL DIST 141</v>
          </cell>
          <cell r="C603" t="str">
            <v>LASALLE</v>
          </cell>
          <cell r="D603" t="str">
            <v>Elementary</v>
          </cell>
          <cell r="E603" t="str">
            <v>Avg</v>
          </cell>
          <cell r="F603">
            <v>1789.22</v>
          </cell>
          <cell r="H603">
            <v>737.49</v>
          </cell>
          <cell r="I603">
            <v>1026.6500000000001</v>
          </cell>
          <cell r="K603">
            <v>1026.6500000000001</v>
          </cell>
          <cell r="L603">
            <v>0</v>
          </cell>
          <cell r="N603">
            <v>1789.22</v>
          </cell>
          <cell r="O603">
            <v>0</v>
          </cell>
          <cell r="P603">
            <v>0</v>
          </cell>
          <cell r="R603">
            <v>1174.23</v>
          </cell>
          <cell r="S603">
            <v>1149.1500000000001</v>
          </cell>
          <cell r="T603">
            <v>614.99</v>
          </cell>
          <cell r="U603">
            <v>0</v>
          </cell>
        </row>
        <row r="604">
          <cell r="A604" t="str">
            <v>3505015000200</v>
          </cell>
          <cell r="B604" t="str">
            <v>MARSEILLES ELEM SCHOOL DIST 150</v>
          </cell>
          <cell r="C604" t="str">
            <v>LASALLE</v>
          </cell>
          <cell r="D604" t="str">
            <v>Elementary</v>
          </cell>
          <cell r="E604" t="str">
            <v>CY</v>
          </cell>
          <cell r="F604">
            <v>483.25</v>
          </cell>
          <cell r="H604">
            <v>176.5</v>
          </cell>
          <cell r="I604">
            <v>297</v>
          </cell>
          <cell r="K604">
            <v>297</v>
          </cell>
          <cell r="L604">
            <v>0</v>
          </cell>
          <cell r="N604">
            <v>483.25</v>
          </cell>
          <cell r="O604">
            <v>0</v>
          </cell>
          <cell r="P604">
            <v>0</v>
          </cell>
          <cell r="R604">
            <v>296.75</v>
          </cell>
          <cell r="S604">
            <v>287</v>
          </cell>
          <cell r="T604">
            <v>186.5</v>
          </cell>
          <cell r="U604">
            <v>0</v>
          </cell>
        </row>
        <row r="605">
          <cell r="A605" t="str">
            <v>3505016001700</v>
          </cell>
          <cell r="B605" t="str">
            <v>SENECA TWP H S DIST 160</v>
          </cell>
          <cell r="C605" t="str">
            <v>LASALLE</v>
          </cell>
          <cell r="D605" t="str">
            <v>High School</v>
          </cell>
          <cell r="E605" t="str">
            <v>CY</v>
          </cell>
          <cell r="F605">
            <v>418.5</v>
          </cell>
          <cell r="H605">
            <v>0</v>
          </cell>
          <cell r="I605">
            <v>418.5</v>
          </cell>
          <cell r="K605">
            <v>0</v>
          </cell>
          <cell r="L605">
            <v>418.5</v>
          </cell>
          <cell r="N605">
            <v>0</v>
          </cell>
          <cell r="O605">
            <v>418.5</v>
          </cell>
          <cell r="P605">
            <v>0</v>
          </cell>
          <cell r="R605">
            <v>0</v>
          </cell>
          <cell r="S605">
            <v>0</v>
          </cell>
          <cell r="T605">
            <v>0</v>
          </cell>
          <cell r="U605">
            <v>418.5</v>
          </cell>
        </row>
        <row r="606">
          <cell r="A606" t="str">
            <v>3505017000400</v>
          </cell>
          <cell r="B606" t="str">
            <v>SENECA COMM CONS SCH DIST 170</v>
          </cell>
          <cell r="C606" t="str">
            <v>LASALLE</v>
          </cell>
          <cell r="D606" t="str">
            <v>Elementary</v>
          </cell>
          <cell r="E606" t="str">
            <v>Avg</v>
          </cell>
          <cell r="F606">
            <v>456.7</v>
          </cell>
          <cell r="H606">
            <v>199.97999999999996</v>
          </cell>
          <cell r="I606">
            <v>246.81</v>
          </cell>
          <cell r="K606">
            <v>246.81</v>
          </cell>
          <cell r="L606">
            <v>0</v>
          </cell>
          <cell r="N606">
            <v>456.69999999999987</v>
          </cell>
          <cell r="O606">
            <v>0</v>
          </cell>
          <cell r="P606">
            <v>0</v>
          </cell>
          <cell r="R606">
            <v>299.04999999999995</v>
          </cell>
          <cell r="S606">
            <v>289.14</v>
          </cell>
          <cell r="T606">
            <v>157.64999999999998</v>
          </cell>
          <cell r="U606">
            <v>0</v>
          </cell>
        </row>
        <row r="607">
          <cell r="A607" t="str">
            <v>3505001750400</v>
          </cell>
          <cell r="B607" t="str">
            <v>DIMMICK C C SCHOOL DIST 175</v>
          </cell>
          <cell r="C607" t="str">
            <v>LASALLE</v>
          </cell>
          <cell r="D607" t="str">
            <v>Elementary</v>
          </cell>
          <cell r="E607" t="str">
            <v>CY</v>
          </cell>
          <cell r="F607">
            <v>163.25</v>
          </cell>
          <cell r="H607">
            <v>61.5</v>
          </cell>
          <cell r="I607">
            <v>100</v>
          </cell>
          <cell r="K607">
            <v>100</v>
          </cell>
          <cell r="L607">
            <v>0</v>
          </cell>
          <cell r="N607">
            <v>163.25</v>
          </cell>
          <cell r="O607">
            <v>0</v>
          </cell>
          <cell r="P607">
            <v>0</v>
          </cell>
          <cell r="R607">
            <v>102.25</v>
          </cell>
          <cell r="S607">
            <v>100.5</v>
          </cell>
          <cell r="T607">
            <v>61</v>
          </cell>
          <cell r="U607">
            <v>0</v>
          </cell>
        </row>
        <row r="608">
          <cell r="A608" t="str">
            <v>3505018500400</v>
          </cell>
          <cell r="B608" t="str">
            <v>WALTHAM C C SCHOOL DIST 185</v>
          </cell>
          <cell r="C608" t="str">
            <v>LASALLE</v>
          </cell>
          <cell r="D608" t="str">
            <v>Elementary</v>
          </cell>
          <cell r="E608" t="str">
            <v>Avg</v>
          </cell>
          <cell r="F608">
            <v>204.89</v>
          </cell>
          <cell r="H608">
            <v>78.16</v>
          </cell>
          <cell r="I608">
            <v>124.32</v>
          </cell>
          <cell r="K608">
            <v>124.32</v>
          </cell>
          <cell r="L608">
            <v>0</v>
          </cell>
          <cell r="N608">
            <v>204.89</v>
          </cell>
          <cell r="O608">
            <v>0</v>
          </cell>
          <cell r="P608">
            <v>0</v>
          </cell>
          <cell r="R608">
            <v>131.56</v>
          </cell>
          <cell r="S608">
            <v>129.14999999999998</v>
          </cell>
          <cell r="T608">
            <v>73.33</v>
          </cell>
          <cell r="U608">
            <v>0</v>
          </cell>
        </row>
        <row r="609">
          <cell r="A609" t="str">
            <v>3505019500400</v>
          </cell>
          <cell r="B609" t="str">
            <v>WALLACE C C SCHOOL DIST 195</v>
          </cell>
          <cell r="C609" t="str">
            <v>LASALLE</v>
          </cell>
          <cell r="D609" t="str">
            <v>Elementary</v>
          </cell>
          <cell r="E609" t="str">
            <v>CY</v>
          </cell>
          <cell r="F609">
            <v>356.25</v>
          </cell>
          <cell r="H609">
            <v>152</v>
          </cell>
          <cell r="I609">
            <v>193.5</v>
          </cell>
          <cell r="K609">
            <v>193.5</v>
          </cell>
          <cell r="L609">
            <v>0</v>
          </cell>
          <cell r="N609">
            <v>356.25</v>
          </cell>
          <cell r="O609">
            <v>0</v>
          </cell>
          <cell r="P609">
            <v>0</v>
          </cell>
          <cell r="R609">
            <v>236.75</v>
          </cell>
          <cell r="S609">
            <v>226</v>
          </cell>
          <cell r="T609">
            <v>119.5</v>
          </cell>
          <cell r="U609">
            <v>0</v>
          </cell>
        </row>
        <row r="610">
          <cell r="A610" t="str">
            <v>3505021000400</v>
          </cell>
          <cell r="B610" t="str">
            <v>MILLER TWP CC SCH DIST 210</v>
          </cell>
          <cell r="C610" t="str">
            <v>LASALLE</v>
          </cell>
          <cell r="D610" t="str">
            <v>Elementary</v>
          </cell>
          <cell r="E610" t="str">
            <v>Avg</v>
          </cell>
          <cell r="F610">
            <v>171.98</v>
          </cell>
          <cell r="H610">
            <v>59.989999999999995</v>
          </cell>
          <cell r="I610">
            <v>110.83</v>
          </cell>
          <cell r="K610">
            <v>110.83</v>
          </cell>
          <cell r="L610">
            <v>0</v>
          </cell>
          <cell r="N610">
            <v>171.98000000000002</v>
          </cell>
          <cell r="O610">
            <v>0</v>
          </cell>
          <cell r="P610">
            <v>0</v>
          </cell>
          <cell r="R610">
            <v>103.98</v>
          </cell>
          <cell r="S610">
            <v>102.82</v>
          </cell>
          <cell r="T610">
            <v>68</v>
          </cell>
          <cell r="U610">
            <v>0</v>
          </cell>
        </row>
        <row r="611">
          <cell r="A611" t="str">
            <v>3505023000400</v>
          </cell>
          <cell r="B611" t="str">
            <v>RUTLAND C C SCHOOL DIST 230</v>
          </cell>
          <cell r="C611" t="str">
            <v>LASALLE</v>
          </cell>
          <cell r="D611" t="str">
            <v>Elementary</v>
          </cell>
          <cell r="E611" t="str">
            <v>CY</v>
          </cell>
          <cell r="F611">
            <v>71</v>
          </cell>
          <cell r="H611">
            <v>31.5</v>
          </cell>
          <cell r="I611">
            <v>39</v>
          </cell>
          <cell r="K611">
            <v>39</v>
          </cell>
          <cell r="L611">
            <v>0</v>
          </cell>
          <cell r="N611">
            <v>71</v>
          </cell>
          <cell r="O611">
            <v>0</v>
          </cell>
          <cell r="P611">
            <v>0</v>
          </cell>
          <cell r="R611">
            <v>47</v>
          </cell>
          <cell r="S611">
            <v>46.5</v>
          </cell>
          <cell r="T611">
            <v>24</v>
          </cell>
          <cell r="U611">
            <v>0</v>
          </cell>
        </row>
        <row r="612">
          <cell r="A612" t="str">
            <v>3505028001700</v>
          </cell>
          <cell r="B612" t="str">
            <v>MENDOTA TWP H S DIST 280</v>
          </cell>
          <cell r="C612" t="str">
            <v>LASALLE</v>
          </cell>
          <cell r="D612" t="str">
            <v>High School</v>
          </cell>
          <cell r="E612" t="str">
            <v>Avg</v>
          </cell>
          <cell r="F612">
            <v>526.65</v>
          </cell>
          <cell r="H612">
            <v>0</v>
          </cell>
          <cell r="I612">
            <v>526.65</v>
          </cell>
          <cell r="K612">
            <v>0</v>
          </cell>
          <cell r="L612">
            <v>526.65</v>
          </cell>
          <cell r="N612">
            <v>0</v>
          </cell>
          <cell r="O612">
            <v>526.65</v>
          </cell>
          <cell r="P612">
            <v>0</v>
          </cell>
          <cell r="R612">
            <v>0</v>
          </cell>
          <cell r="S612">
            <v>0</v>
          </cell>
          <cell r="T612">
            <v>0</v>
          </cell>
          <cell r="U612">
            <v>526.65</v>
          </cell>
        </row>
        <row r="613">
          <cell r="A613" t="str">
            <v>3505028900400</v>
          </cell>
          <cell r="B613" t="str">
            <v>MENDOTA C C SCHOOL DIST 289</v>
          </cell>
          <cell r="C613" t="str">
            <v>LASALLE</v>
          </cell>
          <cell r="D613" t="str">
            <v>Elementary</v>
          </cell>
          <cell r="E613" t="str">
            <v>Avg</v>
          </cell>
          <cell r="F613">
            <v>1046.46</v>
          </cell>
          <cell r="H613">
            <v>467.99</v>
          </cell>
          <cell r="I613">
            <v>561.47</v>
          </cell>
          <cell r="K613">
            <v>561.47</v>
          </cell>
          <cell r="L613">
            <v>0</v>
          </cell>
          <cell r="N613">
            <v>1046.4599999999998</v>
          </cell>
          <cell r="O613">
            <v>0</v>
          </cell>
          <cell r="P613">
            <v>0</v>
          </cell>
          <cell r="R613">
            <v>711.81</v>
          </cell>
          <cell r="S613">
            <v>694.81</v>
          </cell>
          <cell r="T613">
            <v>334.65</v>
          </cell>
          <cell r="U613">
            <v>0</v>
          </cell>
        </row>
        <row r="614">
          <cell r="A614" t="str">
            <v>3505042502600</v>
          </cell>
          <cell r="B614" t="str">
            <v>LOSTANT COMM UNIT SCH DIST 425</v>
          </cell>
          <cell r="C614" t="str">
            <v>LASALLE</v>
          </cell>
          <cell r="D614" t="str">
            <v>Unit</v>
          </cell>
          <cell r="E614" t="str">
            <v>Avg</v>
          </cell>
          <cell r="F614">
            <v>95.71</v>
          </cell>
          <cell r="H614">
            <v>24.15</v>
          </cell>
          <cell r="I614">
            <v>70.149999999999991</v>
          </cell>
          <cell r="K614">
            <v>33.83</v>
          </cell>
          <cell r="L614">
            <v>36.32</v>
          </cell>
          <cell r="N614">
            <v>0</v>
          </cell>
          <cell r="O614">
            <v>0</v>
          </cell>
          <cell r="P614">
            <v>95.71</v>
          </cell>
          <cell r="R614">
            <v>40.89</v>
          </cell>
          <cell r="S614">
            <v>39.479999999999997</v>
          </cell>
          <cell r="T614">
            <v>18.5</v>
          </cell>
          <cell r="U614">
            <v>36.32</v>
          </cell>
        </row>
        <row r="615">
          <cell r="A615" t="str">
            <v>3505900502600</v>
          </cell>
          <cell r="B615" t="str">
            <v>HENRY-SENACHWINE CUSD 5</v>
          </cell>
          <cell r="C615" t="str">
            <v>MARSHALL</v>
          </cell>
          <cell r="D615" t="str">
            <v>Unit</v>
          </cell>
          <cell r="E615" t="str">
            <v>CY</v>
          </cell>
          <cell r="F615">
            <v>495.5</v>
          </cell>
          <cell r="H615">
            <v>140</v>
          </cell>
          <cell r="I615">
            <v>351</v>
          </cell>
          <cell r="K615">
            <v>195.5</v>
          </cell>
          <cell r="L615">
            <v>155.5</v>
          </cell>
          <cell r="N615">
            <v>0</v>
          </cell>
          <cell r="O615">
            <v>0</v>
          </cell>
          <cell r="P615">
            <v>495.5</v>
          </cell>
          <cell r="R615">
            <v>224</v>
          </cell>
          <cell r="S615">
            <v>219.5</v>
          </cell>
          <cell r="T615">
            <v>116</v>
          </cell>
          <cell r="U615">
            <v>155.5</v>
          </cell>
        </row>
        <row r="616">
          <cell r="A616" t="str">
            <v>3505900702600</v>
          </cell>
          <cell r="B616" t="str">
            <v>MIDLAND COMMUNITY UNIT DIST 7</v>
          </cell>
          <cell r="C616" t="str">
            <v>MARSHALL</v>
          </cell>
          <cell r="D616" t="str">
            <v>Unit</v>
          </cell>
          <cell r="E616" t="str">
            <v>CY</v>
          </cell>
          <cell r="F616">
            <v>667.5</v>
          </cell>
          <cell r="H616">
            <v>186.5</v>
          </cell>
          <cell r="I616">
            <v>474</v>
          </cell>
          <cell r="K616">
            <v>265.5</v>
          </cell>
          <cell r="L616">
            <v>208.5</v>
          </cell>
          <cell r="N616">
            <v>0</v>
          </cell>
          <cell r="O616">
            <v>0</v>
          </cell>
          <cell r="P616">
            <v>667.5</v>
          </cell>
          <cell r="R616">
            <v>284</v>
          </cell>
          <cell r="S616">
            <v>277</v>
          </cell>
          <cell r="T616">
            <v>175</v>
          </cell>
          <cell r="U616">
            <v>208.5</v>
          </cell>
        </row>
        <row r="617">
          <cell r="A617" t="str">
            <v>3507853502600</v>
          </cell>
          <cell r="B617" t="str">
            <v>PUTNAM CO C U SCHOOL DIST 535</v>
          </cell>
          <cell r="C617" t="str">
            <v>PUTNAM</v>
          </cell>
          <cell r="D617" t="str">
            <v>Unit</v>
          </cell>
          <cell r="E617" t="str">
            <v>Avg</v>
          </cell>
          <cell r="F617">
            <v>748.71</v>
          </cell>
          <cell r="H617">
            <v>217.15</v>
          </cell>
          <cell r="I617">
            <v>522.30999999999995</v>
          </cell>
          <cell r="K617">
            <v>285.64999999999998</v>
          </cell>
          <cell r="L617">
            <v>236.66</v>
          </cell>
          <cell r="N617">
            <v>0</v>
          </cell>
          <cell r="O617">
            <v>0</v>
          </cell>
          <cell r="P617">
            <v>748.70999999999992</v>
          </cell>
          <cell r="R617">
            <v>327.55999999999995</v>
          </cell>
          <cell r="S617">
            <v>318.30999999999995</v>
          </cell>
          <cell r="T617">
            <v>184.49</v>
          </cell>
          <cell r="U617">
            <v>236.66</v>
          </cell>
        </row>
        <row r="618">
          <cell r="A618" t="str">
            <v>3905500102600</v>
          </cell>
          <cell r="B618" t="str">
            <v>ARGENTA-OREANA COMM UNIT SCH D 1</v>
          </cell>
          <cell r="C618" t="str">
            <v>MACON</v>
          </cell>
          <cell r="D618" t="str">
            <v>Unit</v>
          </cell>
          <cell r="E618" t="str">
            <v>Avg</v>
          </cell>
          <cell r="F618">
            <v>905.05</v>
          </cell>
          <cell r="H618">
            <v>260.32</v>
          </cell>
          <cell r="I618">
            <v>639.14999999999986</v>
          </cell>
          <cell r="K618">
            <v>354.15999999999997</v>
          </cell>
          <cell r="L618">
            <v>284.99</v>
          </cell>
          <cell r="N618">
            <v>0</v>
          </cell>
          <cell r="O618">
            <v>0</v>
          </cell>
          <cell r="P618">
            <v>905.05000000000007</v>
          </cell>
          <cell r="R618">
            <v>409.9</v>
          </cell>
          <cell r="S618">
            <v>404.32</v>
          </cell>
          <cell r="T618">
            <v>210.15999999999997</v>
          </cell>
          <cell r="U618">
            <v>284.99</v>
          </cell>
        </row>
        <row r="619">
          <cell r="A619" t="str">
            <v>3905500202600</v>
          </cell>
          <cell r="B619" t="str">
            <v>MAROA FORSYTH C U SCH DIST 2</v>
          </cell>
          <cell r="C619" t="str">
            <v>MACON</v>
          </cell>
          <cell r="D619" t="str">
            <v>Unit</v>
          </cell>
          <cell r="E619" t="str">
            <v>Avg</v>
          </cell>
          <cell r="F619">
            <v>1147.1199999999999</v>
          </cell>
          <cell r="H619">
            <v>324.14999999999998</v>
          </cell>
          <cell r="I619">
            <v>815.96999999999991</v>
          </cell>
          <cell r="K619">
            <v>438.32</v>
          </cell>
          <cell r="L619">
            <v>377.65</v>
          </cell>
          <cell r="N619">
            <v>0</v>
          </cell>
          <cell r="O619">
            <v>0</v>
          </cell>
          <cell r="P619">
            <v>1147.1200000000001</v>
          </cell>
          <cell r="R619">
            <v>504.97999999999996</v>
          </cell>
          <cell r="S619">
            <v>497.97999999999996</v>
          </cell>
          <cell r="T619">
            <v>264.49</v>
          </cell>
          <cell r="U619">
            <v>377.65</v>
          </cell>
        </row>
        <row r="620">
          <cell r="A620" t="str">
            <v>3905500302600</v>
          </cell>
          <cell r="B620" t="str">
            <v>MT ZION COMM UNIT SCH DIST 3</v>
          </cell>
          <cell r="C620" t="str">
            <v>MACON</v>
          </cell>
          <cell r="D620" t="str">
            <v>Unit</v>
          </cell>
          <cell r="E620" t="str">
            <v>Avg</v>
          </cell>
          <cell r="F620">
            <v>2445.86</v>
          </cell>
          <cell r="H620">
            <v>682.82</v>
          </cell>
          <cell r="I620">
            <v>1751.96</v>
          </cell>
          <cell r="K620">
            <v>981.31000000000006</v>
          </cell>
          <cell r="L620">
            <v>770.65000000000009</v>
          </cell>
          <cell r="N620">
            <v>0</v>
          </cell>
          <cell r="O620">
            <v>0</v>
          </cell>
          <cell r="P620">
            <v>2445.86</v>
          </cell>
          <cell r="R620">
            <v>1083.0600000000002</v>
          </cell>
          <cell r="S620">
            <v>1071.98</v>
          </cell>
          <cell r="T620">
            <v>592.15</v>
          </cell>
          <cell r="U620">
            <v>770.65000000000009</v>
          </cell>
        </row>
        <row r="621">
          <cell r="A621" t="str">
            <v>3905500902600</v>
          </cell>
          <cell r="B621" t="str">
            <v>SANGAMON VALLEY CUSD 9</v>
          </cell>
          <cell r="C621" t="str">
            <v>MACON</v>
          </cell>
          <cell r="D621" t="str">
            <v>Unit</v>
          </cell>
          <cell r="E621" t="str">
            <v>Avg</v>
          </cell>
          <cell r="F621">
            <v>665.79</v>
          </cell>
          <cell r="H621">
            <v>180.48999999999998</v>
          </cell>
          <cell r="I621">
            <v>479.79999999999995</v>
          </cell>
          <cell r="K621">
            <v>261.64</v>
          </cell>
          <cell r="L621">
            <v>218.16</v>
          </cell>
          <cell r="N621">
            <v>0</v>
          </cell>
          <cell r="O621">
            <v>0</v>
          </cell>
          <cell r="P621">
            <v>665.79</v>
          </cell>
          <cell r="R621">
            <v>303.98</v>
          </cell>
          <cell r="S621">
            <v>298.48</v>
          </cell>
          <cell r="T621">
            <v>143.64999999999998</v>
          </cell>
          <cell r="U621">
            <v>218.16</v>
          </cell>
        </row>
        <row r="622">
          <cell r="A622" t="str">
            <v>3905501102600</v>
          </cell>
          <cell r="B622" t="str">
            <v>WARRENSBURG-LATHAM C U DIST 11</v>
          </cell>
          <cell r="C622" t="str">
            <v>MACON</v>
          </cell>
          <cell r="D622" t="str">
            <v>Unit</v>
          </cell>
          <cell r="E622" t="str">
            <v>Avg</v>
          </cell>
          <cell r="F622">
            <v>934.96</v>
          </cell>
          <cell r="H622">
            <v>232.32</v>
          </cell>
          <cell r="I622">
            <v>695.14</v>
          </cell>
          <cell r="K622">
            <v>371.65</v>
          </cell>
          <cell r="L622">
            <v>323.49</v>
          </cell>
          <cell r="N622">
            <v>0</v>
          </cell>
          <cell r="O622">
            <v>0</v>
          </cell>
          <cell r="P622">
            <v>934.96</v>
          </cell>
          <cell r="R622">
            <v>380.48</v>
          </cell>
          <cell r="S622">
            <v>372.98</v>
          </cell>
          <cell r="T622">
            <v>230.99</v>
          </cell>
          <cell r="U622">
            <v>323.49</v>
          </cell>
        </row>
        <row r="623">
          <cell r="A623" t="str">
            <v>3905501502600</v>
          </cell>
          <cell r="B623" t="str">
            <v>MERIDIAN COMM UNIT SCH DIST 15</v>
          </cell>
          <cell r="C623" t="str">
            <v>MACON</v>
          </cell>
          <cell r="D623" t="str">
            <v>Unit</v>
          </cell>
          <cell r="E623" t="str">
            <v>CY</v>
          </cell>
          <cell r="F623">
            <v>961.25</v>
          </cell>
          <cell r="H623">
            <v>274.25</v>
          </cell>
          <cell r="I623">
            <v>679.5</v>
          </cell>
          <cell r="K623">
            <v>412</v>
          </cell>
          <cell r="L623">
            <v>267.5</v>
          </cell>
          <cell r="N623">
            <v>0</v>
          </cell>
          <cell r="O623">
            <v>0</v>
          </cell>
          <cell r="P623">
            <v>961.25</v>
          </cell>
          <cell r="R623">
            <v>437.25</v>
          </cell>
          <cell r="S623">
            <v>429.75</v>
          </cell>
          <cell r="T623">
            <v>256.5</v>
          </cell>
          <cell r="U623">
            <v>267.5</v>
          </cell>
        </row>
        <row r="624">
          <cell r="A624" t="str">
            <v>3905506102500</v>
          </cell>
          <cell r="B624" t="str">
            <v>DECATUR SCHOOL DISTRICT 61</v>
          </cell>
          <cell r="C624" t="str">
            <v>MACON</v>
          </cell>
          <cell r="D624" t="str">
            <v>Unit</v>
          </cell>
          <cell r="E624" t="str">
            <v>CY</v>
          </cell>
          <cell r="F624">
            <v>8177.75</v>
          </cell>
          <cell r="H624">
            <v>2736.75</v>
          </cell>
          <cell r="I624">
            <v>5348.5</v>
          </cell>
          <cell r="K624">
            <v>3209.5</v>
          </cell>
          <cell r="L624">
            <v>2139</v>
          </cell>
          <cell r="N624">
            <v>0</v>
          </cell>
          <cell r="O624">
            <v>0</v>
          </cell>
          <cell r="P624">
            <v>8177.75</v>
          </cell>
          <cell r="R624">
            <v>4134.75</v>
          </cell>
          <cell r="S624">
            <v>4042.25</v>
          </cell>
          <cell r="T624">
            <v>1904</v>
          </cell>
          <cell r="U624">
            <v>2139</v>
          </cell>
        </row>
        <row r="625">
          <cell r="A625" t="str">
            <v>3907400502600</v>
          </cell>
          <cell r="B625" t="str">
            <v>BEMENT COMM UNIT SCHOOL DIST 5</v>
          </cell>
          <cell r="C625" t="str">
            <v>PIATT</v>
          </cell>
          <cell r="D625" t="str">
            <v>Unit</v>
          </cell>
          <cell r="E625" t="str">
            <v>Avg</v>
          </cell>
          <cell r="F625">
            <v>273.45999999999998</v>
          </cell>
          <cell r="H625">
            <v>79.149999999999991</v>
          </cell>
          <cell r="I625">
            <v>192.30999999999995</v>
          </cell>
          <cell r="K625">
            <v>99.649999999999991</v>
          </cell>
          <cell r="L625">
            <v>92.66</v>
          </cell>
          <cell r="N625">
            <v>0</v>
          </cell>
          <cell r="O625">
            <v>0</v>
          </cell>
          <cell r="P625">
            <v>273.45999999999998</v>
          </cell>
          <cell r="R625">
            <v>123.13999999999999</v>
          </cell>
          <cell r="S625">
            <v>121.13999999999999</v>
          </cell>
          <cell r="T625">
            <v>57.66</v>
          </cell>
          <cell r="U625">
            <v>92.66</v>
          </cell>
        </row>
        <row r="626">
          <cell r="A626" t="str">
            <v>3907402502600</v>
          </cell>
          <cell r="B626" t="str">
            <v>MONTICELLO C U SCHOOL DIST 25</v>
          </cell>
          <cell r="C626" t="str">
            <v>PIATT</v>
          </cell>
          <cell r="D626" t="str">
            <v>Unit</v>
          </cell>
          <cell r="E626" t="str">
            <v>Avg</v>
          </cell>
          <cell r="F626">
            <v>1567.36</v>
          </cell>
          <cell r="H626">
            <v>464.74</v>
          </cell>
          <cell r="I626">
            <v>1095.79</v>
          </cell>
          <cell r="K626">
            <v>584.80999999999995</v>
          </cell>
          <cell r="L626">
            <v>510.97999999999996</v>
          </cell>
          <cell r="N626">
            <v>0</v>
          </cell>
          <cell r="O626">
            <v>0</v>
          </cell>
          <cell r="P626">
            <v>1567.36</v>
          </cell>
          <cell r="R626">
            <v>704.06</v>
          </cell>
          <cell r="S626">
            <v>697.23</v>
          </cell>
          <cell r="T626">
            <v>352.32</v>
          </cell>
          <cell r="U626">
            <v>510.97999999999996</v>
          </cell>
        </row>
        <row r="627">
          <cell r="A627" t="str">
            <v>3907405702600</v>
          </cell>
          <cell r="B627" t="str">
            <v>DELAND-WELDON C U SCH DIST 57</v>
          </cell>
          <cell r="C627" t="str">
            <v>PIATT</v>
          </cell>
          <cell r="D627" t="str">
            <v>Unit</v>
          </cell>
          <cell r="E627" t="str">
            <v>Avg</v>
          </cell>
          <cell r="F627">
            <v>184.46</v>
          </cell>
          <cell r="H627">
            <v>46.980000000000004</v>
          </cell>
          <cell r="I627">
            <v>136.64999999999998</v>
          </cell>
          <cell r="K627">
            <v>77.66</v>
          </cell>
          <cell r="L627">
            <v>58.99</v>
          </cell>
          <cell r="N627">
            <v>0</v>
          </cell>
          <cell r="O627">
            <v>0</v>
          </cell>
          <cell r="P627">
            <v>184.46</v>
          </cell>
          <cell r="R627">
            <v>73.64</v>
          </cell>
          <cell r="S627">
            <v>72.81</v>
          </cell>
          <cell r="T627">
            <v>51.83</v>
          </cell>
          <cell r="U627">
            <v>58.99</v>
          </cell>
        </row>
        <row r="628">
          <cell r="A628" t="str">
            <v>3907410002600</v>
          </cell>
          <cell r="B628" t="str">
            <v>CERRO GORDO C U SCHOOL DIST 100</v>
          </cell>
          <cell r="C628" t="str">
            <v>PIATT</v>
          </cell>
          <cell r="D628" t="str">
            <v>Unit</v>
          </cell>
          <cell r="E628" t="str">
            <v>Avg</v>
          </cell>
          <cell r="F628">
            <v>448.6</v>
          </cell>
          <cell r="H628">
            <v>131.97999999999999</v>
          </cell>
          <cell r="I628">
            <v>315.11999999999989</v>
          </cell>
          <cell r="K628">
            <v>160.63999999999999</v>
          </cell>
          <cell r="L628">
            <v>154.47999999999999</v>
          </cell>
          <cell r="N628">
            <v>0</v>
          </cell>
          <cell r="O628">
            <v>0</v>
          </cell>
          <cell r="P628">
            <v>448.59999999999991</v>
          </cell>
          <cell r="R628">
            <v>194.64</v>
          </cell>
          <cell r="S628">
            <v>193.14</v>
          </cell>
          <cell r="T628">
            <v>99.47999999999999</v>
          </cell>
          <cell r="U628">
            <v>154.47999999999999</v>
          </cell>
        </row>
        <row r="629">
          <cell r="A629" t="str">
            <v>4000704002600</v>
          </cell>
          <cell r="B629" t="str">
            <v>CALHOUN COMM UNIT SCH DIST 40</v>
          </cell>
          <cell r="C629" t="str">
            <v>CALHOUN</v>
          </cell>
          <cell r="D629" t="str">
            <v>Unit</v>
          </cell>
          <cell r="E629" t="str">
            <v>CY</v>
          </cell>
          <cell r="F629">
            <v>460</v>
          </cell>
          <cell r="H629">
            <v>132</v>
          </cell>
          <cell r="I629">
            <v>324</v>
          </cell>
          <cell r="K629">
            <v>179.5</v>
          </cell>
          <cell r="L629">
            <v>144.5</v>
          </cell>
          <cell r="N629">
            <v>0</v>
          </cell>
          <cell r="O629">
            <v>0</v>
          </cell>
          <cell r="P629">
            <v>460</v>
          </cell>
          <cell r="R629">
            <v>208</v>
          </cell>
          <cell r="S629">
            <v>204</v>
          </cell>
          <cell r="T629">
            <v>107.5</v>
          </cell>
          <cell r="U629">
            <v>144.5</v>
          </cell>
        </row>
        <row r="630">
          <cell r="A630" t="str">
            <v>4000704202600</v>
          </cell>
          <cell r="B630" t="str">
            <v>BRUSSELS COMM UNIT SCHOOL DIST 42</v>
          </cell>
          <cell r="C630" t="str">
            <v>CALHOUN</v>
          </cell>
          <cell r="D630" t="str">
            <v>Unit</v>
          </cell>
          <cell r="E630" t="str">
            <v>Avg</v>
          </cell>
          <cell r="F630">
            <v>112.21</v>
          </cell>
          <cell r="H630">
            <v>24.82</v>
          </cell>
          <cell r="I630">
            <v>86.139999999999986</v>
          </cell>
          <cell r="K630">
            <v>30.489999999999995</v>
          </cell>
          <cell r="L630">
            <v>55.650000000000006</v>
          </cell>
          <cell r="N630">
            <v>0</v>
          </cell>
          <cell r="O630">
            <v>0</v>
          </cell>
          <cell r="P630">
            <v>112.21</v>
          </cell>
          <cell r="R630">
            <v>36.4</v>
          </cell>
          <cell r="S630">
            <v>35.15</v>
          </cell>
          <cell r="T630">
            <v>20.16</v>
          </cell>
          <cell r="U630">
            <v>55.650000000000006</v>
          </cell>
        </row>
        <row r="631">
          <cell r="A631" t="str">
            <v>4003100102600</v>
          </cell>
          <cell r="B631" t="str">
            <v>CARROLLTON C U SCHOOL DIST 1</v>
          </cell>
          <cell r="C631" t="str">
            <v>GREENE</v>
          </cell>
          <cell r="D631" t="str">
            <v>Unit</v>
          </cell>
          <cell r="E631" t="str">
            <v>Avg</v>
          </cell>
          <cell r="F631">
            <v>494.78</v>
          </cell>
          <cell r="H631">
            <v>123.32</v>
          </cell>
          <cell r="I631">
            <v>367.79999999999995</v>
          </cell>
          <cell r="K631">
            <v>169.64</v>
          </cell>
          <cell r="L631">
            <v>198.15999999999997</v>
          </cell>
          <cell r="N631">
            <v>0</v>
          </cell>
          <cell r="O631">
            <v>0</v>
          </cell>
          <cell r="P631">
            <v>494.77999999999992</v>
          </cell>
          <cell r="R631">
            <v>188.97</v>
          </cell>
          <cell r="S631">
            <v>185.30999999999997</v>
          </cell>
          <cell r="T631">
            <v>107.64999999999999</v>
          </cell>
          <cell r="U631">
            <v>198.15999999999997</v>
          </cell>
        </row>
        <row r="632">
          <cell r="A632" t="str">
            <v>4003100302600</v>
          </cell>
          <cell r="B632" t="str">
            <v>NORTH GREENE UNIT SCHOOL DIST 3</v>
          </cell>
          <cell r="C632" t="str">
            <v>GREENE</v>
          </cell>
          <cell r="D632" t="str">
            <v>Unit</v>
          </cell>
          <cell r="E632" t="str">
            <v>Avg</v>
          </cell>
          <cell r="F632">
            <v>795.79</v>
          </cell>
          <cell r="H632">
            <v>220.32</v>
          </cell>
          <cell r="I632">
            <v>567.64</v>
          </cell>
          <cell r="K632">
            <v>318.64999999999998</v>
          </cell>
          <cell r="L632">
            <v>248.99</v>
          </cell>
          <cell r="N632">
            <v>0</v>
          </cell>
          <cell r="O632">
            <v>0</v>
          </cell>
          <cell r="P632">
            <v>795.79</v>
          </cell>
          <cell r="R632">
            <v>351.47999999999996</v>
          </cell>
          <cell r="S632">
            <v>343.65</v>
          </cell>
          <cell r="T632">
            <v>195.32</v>
          </cell>
          <cell r="U632">
            <v>248.99</v>
          </cell>
        </row>
        <row r="633">
          <cell r="A633" t="str">
            <v>4003101002600</v>
          </cell>
          <cell r="B633" t="str">
            <v>GREENFIELD C U SCHOOL DIST 10</v>
          </cell>
          <cell r="C633" t="str">
            <v>GREENE</v>
          </cell>
          <cell r="D633" t="str">
            <v>Unit</v>
          </cell>
          <cell r="E633" t="str">
            <v>Avg</v>
          </cell>
          <cell r="F633">
            <v>406.72</v>
          </cell>
          <cell r="H633">
            <v>127.74</v>
          </cell>
          <cell r="I633">
            <v>274.47999999999996</v>
          </cell>
          <cell r="K633">
            <v>147.82</v>
          </cell>
          <cell r="L633">
            <v>126.66</v>
          </cell>
          <cell r="N633">
            <v>0</v>
          </cell>
          <cell r="O633">
            <v>0</v>
          </cell>
          <cell r="P633">
            <v>406.71999999999997</v>
          </cell>
          <cell r="R633">
            <v>185.06</v>
          </cell>
          <cell r="S633">
            <v>180.56</v>
          </cell>
          <cell r="T633">
            <v>95</v>
          </cell>
          <cell r="U633">
            <v>126.66</v>
          </cell>
        </row>
        <row r="634">
          <cell r="A634" t="str">
            <v>4004210002600</v>
          </cell>
          <cell r="B634" t="str">
            <v>JERSEY C U SCH DIST 100</v>
          </cell>
          <cell r="C634" t="str">
            <v>JERSEY</v>
          </cell>
          <cell r="D634" t="str">
            <v>Unit</v>
          </cell>
          <cell r="E634" t="str">
            <v>CY</v>
          </cell>
          <cell r="F634">
            <v>2419.75</v>
          </cell>
          <cell r="H634">
            <v>682.5</v>
          </cell>
          <cell r="I634">
            <v>1715</v>
          </cell>
          <cell r="K634">
            <v>869</v>
          </cell>
          <cell r="L634">
            <v>846</v>
          </cell>
          <cell r="N634">
            <v>0</v>
          </cell>
          <cell r="O634">
            <v>0</v>
          </cell>
          <cell r="P634">
            <v>2419.75</v>
          </cell>
          <cell r="R634">
            <v>1051.75</v>
          </cell>
          <cell r="S634">
            <v>1029.5</v>
          </cell>
          <cell r="T634">
            <v>522</v>
          </cell>
          <cell r="U634">
            <v>846</v>
          </cell>
        </row>
        <row r="635">
          <cell r="A635" t="str">
            <v>4005600102600</v>
          </cell>
          <cell r="B635" t="str">
            <v>CARLINVILLE C U SCHOOL DIST 1</v>
          </cell>
          <cell r="C635" t="str">
            <v>MACOUPIN</v>
          </cell>
          <cell r="D635" t="str">
            <v>Unit</v>
          </cell>
          <cell r="E635" t="str">
            <v>Avg</v>
          </cell>
          <cell r="F635">
            <v>1323.54</v>
          </cell>
          <cell r="H635">
            <v>353.15</v>
          </cell>
          <cell r="I635">
            <v>959.31</v>
          </cell>
          <cell r="K635">
            <v>515.31999999999994</v>
          </cell>
          <cell r="L635">
            <v>443.99</v>
          </cell>
          <cell r="N635">
            <v>0</v>
          </cell>
          <cell r="O635">
            <v>0</v>
          </cell>
          <cell r="P635">
            <v>1323.54</v>
          </cell>
          <cell r="R635">
            <v>555.55999999999995</v>
          </cell>
          <cell r="S635">
            <v>544.48</v>
          </cell>
          <cell r="T635">
            <v>323.99</v>
          </cell>
          <cell r="U635">
            <v>443.99</v>
          </cell>
        </row>
        <row r="636">
          <cell r="A636" t="str">
            <v>4005600202600</v>
          </cell>
          <cell r="B636" t="str">
            <v>NORTHWESTERN C U SCH DIST 2</v>
          </cell>
          <cell r="C636" t="str">
            <v>MACOUPIN</v>
          </cell>
          <cell r="D636" t="str">
            <v>Unit</v>
          </cell>
          <cell r="E636" t="str">
            <v>Avg</v>
          </cell>
          <cell r="F636">
            <v>320.52999999999997</v>
          </cell>
          <cell r="H636">
            <v>100.99</v>
          </cell>
          <cell r="I636">
            <v>215.63</v>
          </cell>
          <cell r="K636">
            <v>118.97999999999999</v>
          </cell>
          <cell r="L636">
            <v>96.649999999999991</v>
          </cell>
          <cell r="N636">
            <v>0</v>
          </cell>
          <cell r="O636">
            <v>0</v>
          </cell>
          <cell r="P636">
            <v>320.53000000000003</v>
          </cell>
          <cell r="R636">
            <v>159.06</v>
          </cell>
          <cell r="S636">
            <v>155.14999999999998</v>
          </cell>
          <cell r="T636">
            <v>64.819999999999993</v>
          </cell>
          <cell r="U636">
            <v>96.649999999999991</v>
          </cell>
        </row>
        <row r="637">
          <cell r="A637" t="str">
            <v>4005600502600</v>
          </cell>
          <cell r="B637" t="str">
            <v>MOUNT OLIVE C U SCHOOL DIST 5</v>
          </cell>
          <cell r="C637" t="str">
            <v>MACOUPIN</v>
          </cell>
          <cell r="D637" t="str">
            <v>Unit</v>
          </cell>
          <cell r="E637" t="str">
            <v>CY</v>
          </cell>
          <cell r="F637">
            <v>448.25</v>
          </cell>
          <cell r="H637">
            <v>129</v>
          </cell>
          <cell r="I637">
            <v>316</v>
          </cell>
          <cell r="K637">
            <v>187.5</v>
          </cell>
          <cell r="L637">
            <v>128.5</v>
          </cell>
          <cell r="N637">
            <v>0</v>
          </cell>
          <cell r="O637">
            <v>0</v>
          </cell>
          <cell r="P637">
            <v>448.25</v>
          </cell>
          <cell r="R637">
            <v>201.75</v>
          </cell>
          <cell r="S637">
            <v>198.5</v>
          </cell>
          <cell r="T637">
            <v>118</v>
          </cell>
          <cell r="U637">
            <v>128.5</v>
          </cell>
        </row>
        <row r="638">
          <cell r="A638" t="str">
            <v>4005600602600</v>
          </cell>
          <cell r="B638" t="str">
            <v>STAUNTON COMM UNIT SCH DIST 6</v>
          </cell>
          <cell r="C638" t="str">
            <v>MACOUPIN</v>
          </cell>
          <cell r="D638" t="str">
            <v>Unit</v>
          </cell>
          <cell r="E638" t="str">
            <v>Avg</v>
          </cell>
          <cell r="F638">
            <v>1215.78</v>
          </cell>
          <cell r="H638">
            <v>338.82</v>
          </cell>
          <cell r="I638">
            <v>863.30000000000007</v>
          </cell>
          <cell r="K638">
            <v>504.98</v>
          </cell>
          <cell r="L638">
            <v>358.32</v>
          </cell>
          <cell r="N638">
            <v>0</v>
          </cell>
          <cell r="O638">
            <v>0</v>
          </cell>
          <cell r="P638">
            <v>1215.7799999999997</v>
          </cell>
          <cell r="R638">
            <v>542.64</v>
          </cell>
          <cell r="S638">
            <v>528.98</v>
          </cell>
          <cell r="T638">
            <v>314.82</v>
          </cell>
          <cell r="U638">
            <v>358.32</v>
          </cell>
        </row>
        <row r="639">
          <cell r="A639" t="str">
            <v>4005600702600</v>
          </cell>
          <cell r="B639" t="str">
            <v>GILLESPIE COMM UNIT SCH DIST 7</v>
          </cell>
          <cell r="C639" t="str">
            <v>MACOUPIN</v>
          </cell>
          <cell r="D639" t="str">
            <v>Unit</v>
          </cell>
          <cell r="E639" t="str">
            <v>Avg</v>
          </cell>
          <cell r="F639">
            <v>1178.79</v>
          </cell>
          <cell r="H639">
            <v>339.15</v>
          </cell>
          <cell r="I639">
            <v>829.81</v>
          </cell>
          <cell r="K639">
            <v>469.81999999999994</v>
          </cell>
          <cell r="L639">
            <v>359.99</v>
          </cell>
          <cell r="N639">
            <v>0</v>
          </cell>
          <cell r="O639">
            <v>0</v>
          </cell>
          <cell r="P639">
            <v>1178.79</v>
          </cell>
          <cell r="R639">
            <v>525.30999999999995</v>
          </cell>
          <cell r="S639">
            <v>515.48</v>
          </cell>
          <cell r="T639">
            <v>293.49</v>
          </cell>
          <cell r="U639">
            <v>359.99</v>
          </cell>
        </row>
        <row r="640">
          <cell r="A640" t="str">
            <v>4005600802600</v>
          </cell>
          <cell r="B640" t="str">
            <v>BUNKER HILL C U SCHOOL DIST 8</v>
          </cell>
          <cell r="C640" t="str">
            <v>MACOUPIN</v>
          </cell>
          <cell r="D640" t="str">
            <v>Unit</v>
          </cell>
          <cell r="E640" t="str">
            <v>Avg</v>
          </cell>
          <cell r="F640">
            <v>560.13</v>
          </cell>
          <cell r="H640">
            <v>162.66</v>
          </cell>
          <cell r="I640">
            <v>393.64</v>
          </cell>
          <cell r="K640">
            <v>211.15</v>
          </cell>
          <cell r="L640">
            <v>182.48999999999998</v>
          </cell>
          <cell r="N640">
            <v>0</v>
          </cell>
          <cell r="O640">
            <v>0</v>
          </cell>
          <cell r="P640">
            <v>560.13</v>
          </cell>
          <cell r="R640">
            <v>246.64999999999998</v>
          </cell>
          <cell r="S640">
            <v>242.82</v>
          </cell>
          <cell r="T640">
            <v>130.99</v>
          </cell>
          <cell r="U640">
            <v>182.48999999999998</v>
          </cell>
        </row>
        <row r="641">
          <cell r="A641" t="str">
            <v>4005600902600</v>
          </cell>
          <cell r="B641" t="str">
            <v>SOUTHWESTERN C U SCH DIST 9</v>
          </cell>
          <cell r="C641" t="str">
            <v>MACOUPIN</v>
          </cell>
          <cell r="D641" t="str">
            <v>Unit</v>
          </cell>
          <cell r="E641" t="str">
            <v>Avg</v>
          </cell>
          <cell r="F641">
            <v>1319.88</v>
          </cell>
          <cell r="H641">
            <v>355.65999999999997</v>
          </cell>
          <cell r="I641">
            <v>958.14</v>
          </cell>
          <cell r="K641">
            <v>499.98</v>
          </cell>
          <cell r="L641">
            <v>458.15999999999997</v>
          </cell>
          <cell r="N641">
            <v>0</v>
          </cell>
          <cell r="O641">
            <v>0</v>
          </cell>
          <cell r="P641">
            <v>1319.8799999999999</v>
          </cell>
          <cell r="R641">
            <v>547.4</v>
          </cell>
          <cell r="S641">
            <v>541.31999999999994</v>
          </cell>
          <cell r="T641">
            <v>314.32</v>
          </cell>
          <cell r="U641">
            <v>458.15999999999997</v>
          </cell>
        </row>
        <row r="642">
          <cell r="A642" t="str">
            <v>4005603402600</v>
          </cell>
          <cell r="B642" t="str">
            <v>NORTH MAC CUSD 34</v>
          </cell>
          <cell r="C642" t="str">
            <v>MACOUPIN</v>
          </cell>
          <cell r="D642" t="str">
            <v>Unit</v>
          </cell>
          <cell r="E642" t="str">
            <v>Avg</v>
          </cell>
          <cell r="F642">
            <v>1186.8499999999999</v>
          </cell>
          <cell r="H642">
            <v>296.55999999999995</v>
          </cell>
          <cell r="I642">
            <v>882.45999999999992</v>
          </cell>
          <cell r="K642">
            <v>484.98</v>
          </cell>
          <cell r="L642">
            <v>397.48</v>
          </cell>
          <cell r="N642">
            <v>0</v>
          </cell>
          <cell r="O642">
            <v>0</v>
          </cell>
          <cell r="P642">
            <v>1186.8499999999999</v>
          </cell>
          <cell r="R642">
            <v>478.87999999999994</v>
          </cell>
          <cell r="S642">
            <v>471.0499999999999</v>
          </cell>
          <cell r="T642">
            <v>310.49</v>
          </cell>
          <cell r="U642">
            <v>397.48</v>
          </cell>
        </row>
        <row r="643">
          <cell r="A643" t="str">
            <v>4105700102600</v>
          </cell>
          <cell r="B643" t="str">
            <v>ROXANA COMM UNIT SCHOOL DIST 1</v>
          </cell>
          <cell r="C643" t="str">
            <v>MADISON</v>
          </cell>
          <cell r="D643" t="str">
            <v>Unit</v>
          </cell>
          <cell r="E643" t="str">
            <v>Avg</v>
          </cell>
          <cell r="F643">
            <v>1728.53</v>
          </cell>
          <cell r="H643">
            <v>507.4799999999999</v>
          </cell>
          <cell r="I643">
            <v>1200.9700000000003</v>
          </cell>
          <cell r="K643">
            <v>666.31000000000006</v>
          </cell>
          <cell r="L643">
            <v>534.66000000000008</v>
          </cell>
          <cell r="N643">
            <v>0</v>
          </cell>
          <cell r="O643">
            <v>0</v>
          </cell>
          <cell r="P643">
            <v>1728.5299999999997</v>
          </cell>
          <cell r="R643">
            <v>782.21999999999991</v>
          </cell>
          <cell r="S643">
            <v>762.13999999999987</v>
          </cell>
          <cell r="T643">
            <v>411.65</v>
          </cell>
          <cell r="U643">
            <v>534.66000000000008</v>
          </cell>
        </row>
        <row r="644">
          <cell r="A644" t="str">
            <v>4105700202600</v>
          </cell>
          <cell r="B644" t="str">
            <v>TRIAD COMM UNIT SCHOOL DIST 2</v>
          </cell>
          <cell r="C644" t="str">
            <v>MADISON</v>
          </cell>
          <cell r="D644" t="str">
            <v>Unit</v>
          </cell>
          <cell r="E644" t="str">
            <v>CY</v>
          </cell>
          <cell r="F644">
            <v>3823</v>
          </cell>
          <cell r="H644">
            <v>1151.5</v>
          </cell>
          <cell r="I644">
            <v>2642.5</v>
          </cell>
          <cell r="K644">
            <v>1460</v>
          </cell>
          <cell r="L644">
            <v>1182.5</v>
          </cell>
          <cell r="N644">
            <v>0</v>
          </cell>
          <cell r="O644">
            <v>0</v>
          </cell>
          <cell r="P644">
            <v>3823</v>
          </cell>
          <cell r="R644">
            <v>1777</v>
          </cell>
          <cell r="S644">
            <v>1748</v>
          </cell>
          <cell r="T644">
            <v>863.5</v>
          </cell>
          <cell r="U644">
            <v>1182.5</v>
          </cell>
        </row>
        <row r="645">
          <cell r="A645" t="str">
            <v>4105700302600</v>
          </cell>
          <cell r="B645" t="str">
            <v>VENICE COMM UNIT SCHOOL DIST 3</v>
          </cell>
          <cell r="C645" t="str">
            <v>MADISON</v>
          </cell>
          <cell r="D645" t="str">
            <v>Unit</v>
          </cell>
          <cell r="E645" t="str">
            <v>CY</v>
          </cell>
          <cell r="F645">
            <v>90.5</v>
          </cell>
          <cell r="H645">
            <v>41.5</v>
          </cell>
          <cell r="I645">
            <v>49</v>
          </cell>
          <cell r="K645">
            <v>36</v>
          </cell>
          <cell r="L645">
            <v>13</v>
          </cell>
          <cell r="N645">
            <v>0</v>
          </cell>
          <cell r="O645">
            <v>0</v>
          </cell>
          <cell r="P645">
            <v>90.5</v>
          </cell>
          <cell r="R645">
            <v>59.5</v>
          </cell>
          <cell r="S645">
            <v>59.5</v>
          </cell>
          <cell r="T645">
            <v>18</v>
          </cell>
          <cell r="U645">
            <v>13</v>
          </cell>
        </row>
        <row r="646">
          <cell r="A646" t="str">
            <v>4105700502600</v>
          </cell>
          <cell r="B646" t="str">
            <v>HIGHLAND COMM UNIT SCH DIST 5</v>
          </cell>
          <cell r="C646" t="str">
            <v>MADISON</v>
          </cell>
          <cell r="D646" t="str">
            <v>Unit</v>
          </cell>
          <cell r="E646" t="str">
            <v>Avg</v>
          </cell>
          <cell r="F646">
            <v>2766.53</v>
          </cell>
          <cell r="H646">
            <v>810.32</v>
          </cell>
          <cell r="I646">
            <v>1933.46</v>
          </cell>
          <cell r="K646">
            <v>1048.47</v>
          </cell>
          <cell r="L646">
            <v>884.99</v>
          </cell>
          <cell r="N646">
            <v>0</v>
          </cell>
          <cell r="O646">
            <v>0</v>
          </cell>
          <cell r="P646">
            <v>2766.53</v>
          </cell>
          <cell r="R646">
            <v>1222.5600000000002</v>
          </cell>
          <cell r="S646">
            <v>1199.8100000000002</v>
          </cell>
          <cell r="T646">
            <v>658.98</v>
          </cell>
          <cell r="U646">
            <v>884.99</v>
          </cell>
        </row>
        <row r="647">
          <cell r="A647" t="str">
            <v>4105700702600</v>
          </cell>
          <cell r="B647" t="str">
            <v>EDWARDSVILLE C U SCHOOL DIST 7</v>
          </cell>
          <cell r="C647" t="str">
            <v>MADISON</v>
          </cell>
          <cell r="D647" t="str">
            <v>Unit</v>
          </cell>
          <cell r="E647" t="str">
            <v>Avg</v>
          </cell>
          <cell r="F647">
            <v>7387.69</v>
          </cell>
          <cell r="H647">
            <v>2123.48</v>
          </cell>
          <cell r="I647">
            <v>5222.13</v>
          </cell>
          <cell r="K647">
            <v>2876.98</v>
          </cell>
          <cell r="L647">
            <v>2345.1499999999996</v>
          </cell>
          <cell r="N647">
            <v>0</v>
          </cell>
          <cell r="O647">
            <v>0</v>
          </cell>
          <cell r="P647">
            <v>7387.69</v>
          </cell>
          <cell r="R647">
            <v>3278.5499999999997</v>
          </cell>
          <cell r="S647">
            <v>3236.47</v>
          </cell>
          <cell r="T647">
            <v>1763.99</v>
          </cell>
          <cell r="U647">
            <v>2345.1499999999996</v>
          </cell>
        </row>
        <row r="648">
          <cell r="A648" t="str">
            <v>4105700802600</v>
          </cell>
          <cell r="B648" t="str">
            <v>BETHALTO C U SCHOOL DIST 8</v>
          </cell>
          <cell r="C648" t="str">
            <v>MADISON</v>
          </cell>
          <cell r="D648" t="str">
            <v>Unit</v>
          </cell>
          <cell r="E648" t="str">
            <v>Avg</v>
          </cell>
          <cell r="F648">
            <v>2373.94</v>
          </cell>
          <cell r="H648">
            <v>701.31</v>
          </cell>
          <cell r="I648">
            <v>1653.1300000000003</v>
          </cell>
          <cell r="K648">
            <v>894.65000000000009</v>
          </cell>
          <cell r="L648">
            <v>758.4799999999999</v>
          </cell>
          <cell r="N648">
            <v>0</v>
          </cell>
          <cell r="O648">
            <v>0</v>
          </cell>
          <cell r="P648">
            <v>2373.9399999999996</v>
          </cell>
          <cell r="R648">
            <v>1085.8</v>
          </cell>
          <cell r="S648">
            <v>1066.3</v>
          </cell>
          <cell r="T648">
            <v>529.66000000000008</v>
          </cell>
          <cell r="U648">
            <v>758.4799999999999</v>
          </cell>
        </row>
        <row r="649">
          <cell r="A649" t="str">
            <v>4105700902600</v>
          </cell>
          <cell r="B649" t="str">
            <v>GRANITE CITY C U SCHOOL DIST 9</v>
          </cell>
          <cell r="C649" t="str">
            <v>MADISON</v>
          </cell>
          <cell r="D649" t="str">
            <v>Unit</v>
          </cell>
          <cell r="E649" t="str">
            <v>Avg</v>
          </cell>
          <cell r="F649">
            <v>5855.69</v>
          </cell>
          <cell r="H649">
            <v>1679.32</v>
          </cell>
          <cell r="I649">
            <v>4098.12</v>
          </cell>
          <cell r="K649">
            <v>2215.3100000000004</v>
          </cell>
          <cell r="L649">
            <v>1882.8100000000002</v>
          </cell>
          <cell r="N649">
            <v>0</v>
          </cell>
          <cell r="O649">
            <v>0</v>
          </cell>
          <cell r="P649">
            <v>5855.69</v>
          </cell>
          <cell r="R649">
            <v>2603.73</v>
          </cell>
          <cell r="S649">
            <v>2525.48</v>
          </cell>
          <cell r="T649">
            <v>1369.15</v>
          </cell>
          <cell r="U649">
            <v>1882.8100000000002</v>
          </cell>
        </row>
        <row r="650">
          <cell r="A650" t="str">
            <v>4105701002600</v>
          </cell>
          <cell r="B650" t="str">
            <v>COLLINSVILLE C U SCH DIST 10</v>
          </cell>
          <cell r="C650" t="str">
            <v>MADISON</v>
          </cell>
          <cell r="D650" t="str">
            <v>Unit</v>
          </cell>
          <cell r="E650" t="str">
            <v>Avg</v>
          </cell>
          <cell r="F650">
            <v>6097.63</v>
          </cell>
          <cell r="H650">
            <v>1741.82</v>
          </cell>
          <cell r="I650">
            <v>4318.8099999999995</v>
          </cell>
          <cell r="K650">
            <v>2432.66</v>
          </cell>
          <cell r="L650">
            <v>1886.1499999999999</v>
          </cell>
          <cell r="N650">
            <v>0</v>
          </cell>
          <cell r="O650">
            <v>0</v>
          </cell>
          <cell r="P650">
            <v>6097.6299999999992</v>
          </cell>
          <cell r="R650">
            <v>2744.6499999999996</v>
          </cell>
          <cell r="S650">
            <v>2707.6499999999996</v>
          </cell>
          <cell r="T650">
            <v>1466.83</v>
          </cell>
          <cell r="U650">
            <v>1886.1499999999999</v>
          </cell>
        </row>
        <row r="651">
          <cell r="A651" t="str">
            <v>4105701102600</v>
          </cell>
          <cell r="B651" t="str">
            <v>ALTON COMM UNIT SCHOOL DIST 11</v>
          </cell>
          <cell r="C651" t="str">
            <v>MADISON</v>
          </cell>
          <cell r="D651" t="str">
            <v>Unit</v>
          </cell>
          <cell r="E651" t="str">
            <v>Avg</v>
          </cell>
          <cell r="F651">
            <v>5919.86</v>
          </cell>
          <cell r="H651">
            <v>1613.8200000000002</v>
          </cell>
          <cell r="I651">
            <v>4264.13</v>
          </cell>
          <cell r="K651">
            <v>2263.15</v>
          </cell>
          <cell r="L651">
            <v>2000.98</v>
          </cell>
          <cell r="N651">
            <v>0</v>
          </cell>
          <cell r="O651">
            <v>0</v>
          </cell>
          <cell r="P651">
            <v>5919.86</v>
          </cell>
          <cell r="R651">
            <v>2526.7200000000003</v>
          </cell>
          <cell r="S651">
            <v>2484.81</v>
          </cell>
          <cell r="T651">
            <v>1392.16</v>
          </cell>
          <cell r="U651">
            <v>2000.98</v>
          </cell>
        </row>
        <row r="652">
          <cell r="A652" t="str">
            <v>4105701202600</v>
          </cell>
          <cell r="B652" t="str">
            <v>MADISON COMM UNIT SCH DIST 12</v>
          </cell>
          <cell r="C652" t="str">
            <v>MADISON</v>
          </cell>
          <cell r="D652" t="str">
            <v>Unit</v>
          </cell>
          <cell r="E652" t="str">
            <v>Avg</v>
          </cell>
          <cell r="F652">
            <v>620.63</v>
          </cell>
          <cell r="H652">
            <v>198.49</v>
          </cell>
          <cell r="I652">
            <v>421.13999999999993</v>
          </cell>
          <cell r="K652">
            <v>250.82</v>
          </cell>
          <cell r="L652">
            <v>170.32</v>
          </cell>
          <cell r="N652">
            <v>0</v>
          </cell>
          <cell r="O652">
            <v>0</v>
          </cell>
          <cell r="P652">
            <v>620.63</v>
          </cell>
          <cell r="R652">
            <v>305.99</v>
          </cell>
          <cell r="S652">
            <v>304.99</v>
          </cell>
          <cell r="T652">
            <v>144.32</v>
          </cell>
          <cell r="U652">
            <v>170.32</v>
          </cell>
        </row>
        <row r="653">
          <cell r="A653" t="str">
            <v>4105701300200</v>
          </cell>
          <cell r="B653" t="str">
            <v>EAST ALTON SCHOOL DISTRICT 13</v>
          </cell>
          <cell r="C653" t="str">
            <v>MADISON</v>
          </cell>
          <cell r="D653" t="str">
            <v>Elementary</v>
          </cell>
          <cell r="E653" t="str">
            <v>CY</v>
          </cell>
          <cell r="F653">
            <v>682.5</v>
          </cell>
          <cell r="H653">
            <v>288.5</v>
          </cell>
          <cell r="I653">
            <v>382.5</v>
          </cell>
          <cell r="K653">
            <v>382.5</v>
          </cell>
          <cell r="L653">
            <v>0</v>
          </cell>
          <cell r="N653">
            <v>682.5</v>
          </cell>
          <cell r="O653">
            <v>0</v>
          </cell>
          <cell r="P653">
            <v>0</v>
          </cell>
          <cell r="R653">
            <v>447</v>
          </cell>
          <cell r="S653">
            <v>435.5</v>
          </cell>
          <cell r="T653">
            <v>235.5</v>
          </cell>
          <cell r="U653">
            <v>0</v>
          </cell>
        </row>
        <row r="654">
          <cell r="A654" t="str">
            <v>4105701401600</v>
          </cell>
          <cell r="B654" t="str">
            <v>EAST ALTON-WOOD RIVER C H S D 14</v>
          </cell>
          <cell r="C654" t="str">
            <v>MADISON</v>
          </cell>
          <cell r="D654" t="str">
            <v>High School</v>
          </cell>
          <cell r="E654" t="str">
            <v>Avg</v>
          </cell>
          <cell r="F654">
            <v>581.16</v>
          </cell>
          <cell r="H654">
            <v>0</v>
          </cell>
          <cell r="I654">
            <v>581.16000000000008</v>
          </cell>
          <cell r="K654">
            <v>0</v>
          </cell>
          <cell r="L654">
            <v>581.16000000000008</v>
          </cell>
          <cell r="N654">
            <v>0</v>
          </cell>
          <cell r="O654">
            <v>581.16000000000008</v>
          </cell>
          <cell r="P654">
            <v>0</v>
          </cell>
          <cell r="R654">
            <v>0</v>
          </cell>
          <cell r="S654">
            <v>0</v>
          </cell>
          <cell r="T654">
            <v>0</v>
          </cell>
          <cell r="U654">
            <v>581.16000000000008</v>
          </cell>
        </row>
        <row r="655">
          <cell r="A655" t="str">
            <v>4105701500300</v>
          </cell>
          <cell r="B655" t="str">
            <v>WOOD RIVER-HARTFORD ELEM S D 15</v>
          </cell>
          <cell r="C655" t="str">
            <v>MADISON</v>
          </cell>
          <cell r="D655" t="str">
            <v>Elementary</v>
          </cell>
          <cell r="E655" t="str">
            <v>Avg</v>
          </cell>
          <cell r="F655">
            <v>634.22</v>
          </cell>
          <cell r="H655">
            <v>269.64999999999998</v>
          </cell>
          <cell r="I655">
            <v>352.31999999999994</v>
          </cell>
          <cell r="K655">
            <v>352.31999999999994</v>
          </cell>
          <cell r="L655">
            <v>0</v>
          </cell>
          <cell r="N655">
            <v>634.21999999999991</v>
          </cell>
          <cell r="O655">
            <v>0</v>
          </cell>
          <cell r="P655">
            <v>0</v>
          </cell>
          <cell r="R655">
            <v>412.22999999999996</v>
          </cell>
          <cell r="S655">
            <v>399.97999999999996</v>
          </cell>
          <cell r="T655">
            <v>221.99</v>
          </cell>
          <cell r="U655">
            <v>0</v>
          </cell>
        </row>
        <row r="656">
          <cell r="A656" t="str">
            <v>4406300200300</v>
          </cell>
          <cell r="B656" t="str">
            <v>NIPPERSINK SCHOOL DISTRICT 2</v>
          </cell>
          <cell r="C656" t="str">
            <v>MCHENRY</v>
          </cell>
          <cell r="D656" t="str">
            <v>Elementary</v>
          </cell>
          <cell r="E656" t="str">
            <v>Avg</v>
          </cell>
          <cell r="F656">
            <v>1115.7</v>
          </cell>
          <cell r="H656">
            <v>465.48</v>
          </cell>
          <cell r="I656">
            <v>633.14</v>
          </cell>
          <cell r="K656">
            <v>633.14</v>
          </cell>
          <cell r="L656">
            <v>0</v>
          </cell>
          <cell r="N656">
            <v>1115.6999999999998</v>
          </cell>
          <cell r="O656">
            <v>0</v>
          </cell>
          <cell r="P656">
            <v>0</v>
          </cell>
          <cell r="R656">
            <v>720.05</v>
          </cell>
          <cell r="S656">
            <v>702.97</v>
          </cell>
          <cell r="T656">
            <v>395.65</v>
          </cell>
          <cell r="U656">
            <v>0</v>
          </cell>
        </row>
        <row r="657">
          <cell r="A657" t="str">
            <v>4406300300300</v>
          </cell>
          <cell r="B657" t="str">
            <v>FOX RIVER GROVE CONS S D 3</v>
          </cell>
          <cell r="C657" t="str">
            <v>MCHENRY</v>
          </cell>
          <cell r="D657" t="str">
            <v>Elementary</v>
          </cell>
          <cell r="E657" t="str">
            <v>CY</v>
          </cell>
          <cell r="F657">
            <v>414.25</v>
          </cell>
          <cell r="H657">
            <v>176</v>
          </cell>
          <cell r="I657">
            <v>231</v>
          </cell>
          <cell r="K657">
            <v>231</v>
          </cell>
          <cell r="L657">
            <v>0</v>
          </cell>
          <cell r="N657">
            <v>414.25</v>
          </cell>
          <cell r="O657">
            <v>0</v>
          </cell>
          <cell r="P657">
            <v>0</v>
          </cell>
          <cell r="R657">
            <v>266.75</v>
          </cell>
          <cell r="S657">
            <v>259.5</v>
          </cell>
          <cell r="T657">
            <v>147.5</v>
          </cell>
          <cell r="U657">
            <v>0</v>
          </cell>
        </row>
        <row r="658">
          <cell r="A658" t="str">
            <v>4406301202600</v>
          </cell>
          <cell r="B658" t="str">
            <v>JOHNSBURG C U SCHOOL DIST 12</v>
          </cell>
          <cell r="C658" t="str">
            <v>MCHENRY</v>
          </cell>
          <cell r="D658" t="str">
            <v>Unit</v>
          </cell>
          <cell r="E658" t="str">
            <v>CY</v>
          </cell>
          <cell r="F658">
            <v>1730.25</v>
          </cell>
          <cell r="H658">
            <v>465.25</v>
          </cell>
          <cell r="I658">
            <v>1248.5</v>
          </cell>
          <cell r="K658">
            <v>646.5</v>
          </cell>
          <cell r="L658">
            <v>602</v>
          </cell>
          <cell r="N658">
            <v>0</v>
          </cell>
          <cell r="O658">
            <v>0</v>
          </cell>
          <cell r="P658">
            <v>1730.25</v>
          </cell>
          <cell r="R658">
            <v>718.75</v>
          </cell>
          <cell r="S658">
            <v>702.25</v>
          </cell>
          <cell r="T658">
            <v>409.5</v>
          </cell>
          <cell r="U658">
            <v>602</v>
          </cell>
        </row>
        <row r="659">
          <cell r="A659" t="str">
            <v>4406301500400</v>
          </cell>
          <cell r="B659" t="str">
            <v>MCHENRY C C SCHOOL DIST 15</v>
          </cell>
          <cell r="C659" t="str">
            <v>MCHENRY</v>
          </cell>
          <cell r="D659" t="str">
            <v>Elementary</v>
          </cell>
          <cell r="E659" t="str">
            <v>Avg</v>
          </cell>
          <cell r="F659">
            <v>4288.1400000000003</v>
          </cell>
          <cell r="H659">
            <v>1713.6499999999999</v>
          </cell>
          <cell r="I659">
            <v>2515.9899999999998</v>
          </cell>
          <cell r="K659">
            <v>2515.9899999999998</v>
          </cell>
          <cell r="L659">
            <v>0</v>
          </cell>
          <cell r="N659">
            <v>4288.1400000000003</v>
          </cell>
          <cell r="O659">
            <v>0</v>
          </cell>
          <cell r="P659">
            <v>0</v>
          </cell>
          <cell r="R659">
            <v>2706.98</v>
          </cell>
          <cell r="S659">
            <v>2648.48</v>
          </cell>
          <cell r="T659">
            <v>1581.1599999999999</v>
          </cell>
          <cell r="U659">
            <v>0</v>
          </cell>
        </row>
        <row r="660">
          <cell r="A660" t="str">
            <v>4406301800400</v>
          </cell>
          <cell r="B660" t="str">
            <v>RILEY C C SCHOOL DIST 18</v>
          </cell>
          <cell r="C660" t="str">
            <v>MCHENRY</v>
          </cell>
          <cell r="D660" t="str">
            <v>Elementary</v>
          </cell>
          <cell r="E660" t="str">
            <v>Avg</v>
          </cell>
          <cell r="F660">
            <v>292.3</v>
          </cell>
          <cell r="H660">
            <v>119.80999999999999</v>
          </cell>
          <cell r="I660">
            <v>170.49</v>
          </cell>
          <cell r="K660">
            <v>170.49</v>
          </cell>
          <cell r="L660">
            <v>0</v>
          </cell>
          <cell r="N660">
            <v>292.3</v>
          </cell>
          <cell r="O660">
            <v>0</v>
          </cell>
          <cell r="P660">
            <v>0</v>
          </cell>
          <cell r="R660">
            <v>186.81</v>
          </cell>
          <cell r="S660">
            <v>184.81</v>
          </cell>
          <cell r="T660">
            <v>105.49</v>
          </cell>
          <cell r="U660">
            <v>0</v>
          </cell>
        </row>
        <row r="661">
          <cell r="A661" t="str">
            <v>4406301902400</v>
          </cell>
          <cell r="B661" t="str">
            <v>ALDEN HEBRON SCHOOL DIST 19</v>
          </cell>
          <cell r="C661" t="str">
            <v>MCHENRY</v>
          </cell>
          <cell r="D661" t="str">
            <v>Unit</v>
          </cell>
          <cell r="E661" t="str">
            <v>Avg</v>
          </cell>
          <cell r="F661">
            <v>376.87</v>
          </cell>
          <cell r="H661">
            <v>111.82</v>
          </cell>
          <cell r="I661">
            <v>260.79999999999995</v>
          </cell>
          <cell r="K661">
            <v>156.82</v>
          </cell>
          <cell r="L661">
            <v>103.98</v>
          </cell>
          <cell r="N661">
            <v>0</v>
          </cell>
          <cell r="O661">
            <v>0</v>
          </cell>
          <cell r="P661">
            <v>376.87</v>
          </cell>
          <cell r="R661">
            <v>174.39</v>
          </cell>
          <cell r="S661">
            <v>170.14</v>
          </cell>
          <cell r="T661">
            <v>98.5</v>
          </cell>
          <cell r="U661">
            <v>103.98</v>
          </cell>
        </row>
        <row r="662">
          <cell r="A662" t="str">
            <v>4406302600400</v>
          </cell>
          <cell r="B662" t="str">
            <v>CARY C C SCHOOL DIST 26</v>
          </cell>
          <cell r="C662" t="str">
            <v>MCHENRY</v>
          </cell>
          <cell r="D662" t="str">
            <v>Elementary</v>
          </cell>
          <cell r="E662" t="str">
            <v>Avg</v>
          </cell>
          <cell r="F662">
            <v>2373.9699999999998</v>
          </cell>
          <cell r="H662">
            <v>1001.49</v>
          </cell>
          <cell r="I662">
            <v>1333.3200000000002</v>
          </cell>
          <cell r="K662">
            <v>1333.3200000000002</v>
          </cell>
          <cell r="L662">
            <v>0</v>
          </cell>
          <cell r="N662">
            <v>2373.9699999999998</v>
          </cell>
          <cell r="O662">
            <v>0</v>
          </cell>
          <cell r="P662">
            <v>0</v>
          </cell>
          <cell r="R662">
            <v>1536.48</v>
          </cell>
          <cell r="S662">
            <v>1497.32</v>
          </cell>
          <cell r="T662">
            <v>837.49</v>
          </cell>
          <cell r="U662">
            <v>0</v>
          </cell>
        </row>
        <row r="663">
          <cell r="A663" t="str">
            <v>4406303600200</v>
          </cell>
          <cell r="B663" t="str">
            <v>HARRISON SCHOOL DISTRICT 36</v>
          </cell>
          <cell r="C663" t="str">
            <v>MCHENRY</v>
          </cell>
          <cell r="D663" t="str">
            <v>Elementary</v>
          </cell>
          <cell r="E663" t="str">
            <v>Avg</v>
          </cell>
          <cell r="F663">
            <v>371.88</v>
          </cell>
          <cell r="H663">
            <v>153.81</v>
          </cell>
          <cell r="I663">
            <v>210.82</v>
          </cell>
          <cell r="K663">
            <v>210.82</v>
          </cell>
          <cell r="L663">
            <v>0</v>
          </cell>
          <cell r="N663">
            <v>371.88</v>
          </cell>
          <cell r="O663">
            <v>0</v>
          </cell>
          <cell r="P663">
            <v>0</v>
          </cell>
          <cell r="R663">
            <v>251.72</v>
          </cell>
          <cell r="S663">
            <v>244.47</v>
          </cell>
          <cell r="T663">
            <v>120.16</v>
          </cell>
          <cell r="U663">
            <v>0</v>
          </cell>
        </row>
        <row r="664">
          <cell r="A664" t="str">
            <v>4406304600300</v>
          </cell>
          <cell r="B664" t="str">
            <v>PRAIRIE GROVE C SCH DIST 46</v>
          </cell>
          <cell r="C664" t="str">
            <v>MCHENRY</v>
          </cell>
          <cell r="D664" t="str">
            <v>Elementary</v>
          </cell>
          <cell r="E664" t="str">
            <v>CY</v>
          </cell>
          <cell r="F664">
            <v>681.75</v>
          </cell>
          <cell r="H664">
            <v>288</v>
          </cell>
          <cell r="I664">
            <v>380.5</v>
          </cell>
          <cell r="K664">
            <v>380.5</v>
          </cell>
          <cell r="L664">
            <v>0</v>
          </cell>
          <cell r="N664">
            <v>681.75</v>
          </cell>
          <cell r="O664">
            <v>0</v>
          </cell>
          <cell r="P664">
            <v>0</v>
          </cell>
          <cell r="R664">
            <v>445.25</v>
          </cell>
          <cell r="S664">
            <v>432</v>
          </cell>
          <cell r="T664">
            <v>236.5</v>
          </cell>
          <cell r="U664">
            <v>0</v>
          </cell>
        </row>
        <row r="665">
          <cell r="A665" t="str">
            <v>4406304700400</v>
          </cell>
          <cell r="B665" t="str">
            <v>CRYSTAL LAKE C C SCH DIST 47</v>
          </cell>
          <cell r="C665" t="str">
            <v>MCHENRY</v>
          </cell>
          <cell r="D665" t="str">
            <v>Elementary</v>
          </cell>
          <cell r="E665" t="str">
            <v>Avg</v>
          </cell>
          <cell r="F665">
            <v>7252.31</v>
          </cell>
          <cell r="H665">
            <v>2941.3199999999997</v>
          </cell>
          <cell r="I665">
            <v>4226.16</v>
          </cell>
          <cell r="K665">
            <v>4226.16</v>
          </cell>
          <cell r="L665">
            <v>0</v>
          </cell>
          <cell r="N665">
            <v>7252.3099999999995</v>
          </cell>
          <cell r="O665">
            <v>0</v>
          </cell>
          <cell r="P665">
            <v>0</v>
          </cell>
          <cell r="R665">
            <v>4657.6499999999996</v>
          </cell>
          <cell r="S665">
            <v>4572.82</v>
          </cell>
          <cell r="T665">
            <v>2594.66</v>
          </cell>
          <cell r="U665">
            <v>0</v>
          </cell>
        </row>
        <row r="666">
          <cell r="A666" t="str">
            <v>4406305002600</v>
          </cell>
          <cell r="B666" t="str">
            <v>HARVARD C U SCHOOL DIST 50</v>
          </cell>
          <cell r="C666" t="str">
            <v>MCHENRY</v>
          </cell>
          <cell r="D666" t="str">
            <v>Unit</v>
          </cell>
          <cell r="E666" t="str">
            <v>Avg</v>
          </cell>
          <cell r="F666">
            <v>2545.29</v>
          </cell>
          <cell r="H666">
            <v>783.81999999999994</v>
          </cell>
          <cell r="I666">
            <v>1737.8100000000002</v>
          </cell>
          <cell r="K666">
            <v>994.16000000000008</v>
          </cell>
          <cell r="L666">
            <v>743.65</v>
          </cell>
          <cell r="N666">
            <v>0</v>
          </cell>
          <cell r="O666">
            <v>0</v>
          </cell>
          <cell r="P666">
            <v>2545.29</v>
          </cell>
          <cell r="R666">
            <v>1193.31</v>
          </cell>
          <cell r="S666">
            <v>1169.6500000000001</v>
          </cell>
          <cell r="T666">
            <v>608.33000000000004</v>
          </cell>
          <cell r="U666">
            <v>743.65</v>
          </cell>
        </row>
        <row r="667">
          <cell r="A667" t="str">
            <v>4406315401600</v>
          </cell>
          <cell r="B667" t="str">
            <v>MARENGO COMM HS DIST 154</v>
          </cell>
          <cell r="C667" t="str">
            <v>MCHENRY</v>
          </cell>
          <cell r="D667" t="str">
            <v>High School</v>
          </cell>
          <cell r="E667" t="str">
            <v>Avg</v>
          </cell>
          <cell r="F667">
            <v>661.99</v>
          </cell>
          <cell r="H667">
            <v>0</v>
          </cell>
          <cell r="I667">
            <v>661.99000000000012</v>
          </cell>
          <cell r="K667">
            <v>0</v>
          </cell>
          <cell r="L667">
            <v>661.99000000000012</v>
          </cell>
          <cell r="N667">
            <v>0</v>
          </cell>
          <cell r="O667">
            <v>661.99000000000012</v>
          </cell>
          <cell r="P667">
            <v>0</v>
          </cell>
          <cell r="R667">
            <v>0</v>
          </cell>
          <cell r="S667">
            <v>0</v>
          </cell>
          <cell r="T667">
            <v>0</v>
          </cell>
          <cell r="U667">
            <v>661.99000000000012</v>
          </cell>
        </row>
        <row r="668">
          <cell r="A668" t="str">
            <v>4406315501600</v>
          </cell>
          <cell r="B668" t="str">
            <v>COMMUNITY HIGH SCHOOL DIST 155</v>
          </cell>
          <cell r="C668" t="str">
            <v>MCHENRY</v>
          </cell>
          <cell r="D668" t="str">
            <v>High School</v>
          </cell>
          <cell r="E668" t="str">
            <v>Avg</v>
          </cell>
          <cell r="F668">
            <v>5783.15</v>
          </cell>
          <cell r="H668">
            <v>0</v>
          </cell>
          <cell r="I668">
            <v>5783.15</v>
          </cell>
          <cell r="K668">
            <v>0</v>
          </cell>
          <cell r="L668">
            <v>5783.15</v>
          </cell>
          <cell r="N668">
            <v>0</v>
          </cell>
          <cell r="O668">
            <v>5783.15</v>
          </cell>
          <cell r="P668">
            <v>0</v>
          </cell>
          <cell r="R668">
            <v>0</v>
          </cell>
          <cell r="S668">
            <v>0</v>
          </cell>
          <cell r="T668">
            <v>0</v>
          </cell>
          <cell r="U668">
            <v>5783.15</v>
          </cell>
        </row>
        <row r="669">
          <cell r="A669" t="str">
            <v>4406315601600</v>
          </cell>
          <cell r="B669" t="str">
            <v>MCHENRY COMM H S DIST 156</v>
          </cell>
          <cell r="C669" t="str">
            <v>MCHENRY</v>
          </cell>
          <cell r="D669" t="str">
            <v>High School</v>
          </cell>
          <cell r="E669" t="str">
            <v>CY</v>
          </cell>
          <cell r="F669">
            <v>2155</v>
          </cell>
          <cell r="H669">
            <v>0</v>
          </cell>
          <cell r="I669">
            <v>2155</v>
          </cell>
          <cell r="K669">
            <v>0</v>
          </cell>
          <cell r="L669">
            <v>2155</v>
          </cell>
          <cell r="N669">
            <v>0</v>
          </cell>
          <cell r="O669">
            <v>2155</v>
          </cell>
          <cell r="P669">
            <v>0</v>
          </cell>
          <cell r="R669">
            <v>0</v>
          </cell>
          <cell r="S669">
            <v>0</v>
          </cell>
          <cell r="T669">
            <v>0</v>
          </cell>
          <cell r="U669">
            <v>2155</v>
          </cell>
        </row>
        <row r="670">
          <cell r="A670" t="str">
            <v>4406315701600</v>
          </cell>
          <cell r="B670" t="str">
            <v>RICHMOND-BURTON COMM H SC D 157</v>
          </cell>
          <cell r="C670" t="str">
            <v>MCHENRY</v>
          </cell>
          <cell r="D670" t="str">
            <v>High School</v>
          </cell>
          <cell r="E670" t="str">
            <v>Avg</v>
          </cell>
          <cell r="F670">
            <v>617.32000000000005</v>
          </cell>
          <cell r="H670">
            <v>0</v>
          </cell>
          <cell r="I670">
            <v>617.32000000000005</v>
          </cell>
          <cell r="K670">
            <v>0</v>
          </cell>
          <cell r="L670">
            <v>617.32000000000005</v>
          </cell>
          <cell r="N670">
            <v>0</v>
          </cell>
          <cell r="O670">
            <v>617.32000000000005</v>
          </cell>
          <cell r="P670">
            <v>0</v>
          </cell>
          <cell r="R670">
            <v>0</v>
          </cell>
          <cell r="S670">
            <v>0</v>
          </cell>
          <cell r="T670">
            <v>0</v>
          </cell>
          <cell r="U670">
            <v>617.32000000000005</v>
          </cell>
        </row>
        <row r="671">
          <cell r="A671" t="str">
            <v>4406315802200</v>
          </cell>
          <cell r="B671" t="str">
            <v>HUNTLEY CONS SCHOOL DIST 158</v>
          </cell>
          <cell r="C671" t="str">
            <v>MCHENRY</v>
          </cell>
          <cell r="D671" t="str">
            <v>Unit</v>
          </cell>
          <cell r="E671" t="str">
            <v>Avg</v>
          </cell>
          <cell r="F671">
            <v>9060.3700000000008</v>
          </cell>
          <cell r="H671">
            <v>2375.8199999999997</v>
          </cell>
          <cell r="I671">
            <v>6622.4699999999993</v>
          </cell>
          <cell r="K671">
            <v>3545.9799999999996</v>
          </cell>
          <cell r="L671">
            <v>3076.49</v>
          </cell>
          <cell r="N671">
            <v>0</v>
          </cell>
          <cell r="O671">
            <v>0</v>
          </cell>
          <cell r="P671">
            <v>9060.3700000000008</v>
          </cell>
          <cell r="R671">
            <v>3769.56</v>
          </cell>
          <cell r="S671">
            <v>3707.4799999999996</v>
          </cell>
          <cell r="T671">
            <v>2214.3200000000002</v>
          </cell>
          <cell r="U671">
            <v>3076.49</v>
          </cell>
        </row>
        <row r="672">
          <cell r="A672" t="str">
            <v>4406316500300</v>
          </cell>
          <cell r="B672" t="str">
            <v>MARENGO-UNION ELEM CONS DIST 165</v>
          </cell>
          <cell r="C672" t="str">
            <v>MCHENRY</v>
          </cell>
          <cell r="D672" t="str">
            <v>Elementary</v>
          </cell>
          <cell r="E672" t="str">
            <v>Avg</v>
          </cell>
          <cell r="F672">
            <v>964.98</v>
          </cell>
          <cell r="H672">
            <v>389.40999999999997</v>
          </cell>
          <cell r="I672">
            <v>568.31999999999994</v>
          </cell>
          <cell r="K672">
            <v>568.31999999999994</v>
          </cell>
          <cell r="L672">
            <v>0</v>
          </cell>
          <cell r="N672">
            <v>964.9799999999999</v>
          </cell>
          <cell r="O672">
            <v>0</v>
          </cell>
          <cell r="P672">
            <v>0</v>
          </cell>
          <cell r="R672">
            <v>618.31999999999994</v>
          </cell>
          <cell r="S672">
            <v>611.06999999999994</v>
          </cell>
          <cell r="T672">
            <v>346.65999999999997</v>
          </cell>
          <cell r="U672">
            <v>0</v>
          </cell>
        </row>
        <row r="673">
          <cell r="A673" t="str">
            <v>4406320002600</v>
          </cell>
          <cell r="B673" t="str">
            <v>WOODSTOCK C U SCHOOL DIST 200</v>
          </cell>
          <cell r="C673" t="str">
            <v>MCHENRY</v>
          </cell>
          <cell r="D673" t="str">
            <v>Unit</v>
          </cell>
          <cell r="E673" t="str">
            <v>Avg</v>
          </cell>
          <cell r="F673">
            <v>5871.52</v>
          </cell>
          <cell r="H673">
            <v>1602.98</v>
          </cell>
          <cell r="I673">
            <v>4218.96</v>
          </cell>
          <cell r="K673">
            <v>2282.15</v>
          </cell>
          <cell r="L673">
            <v>1936.8100000000002</v>
          </cell>
          <cell r="N673">
            <v>0</v>
          </cell>
          <cell r="O673">
            <v>0</v>
          </cell>
          <cell r="P673">
            <v>5871.5199999999995</v>
          </cell>
          <cell r="R673">
            <v>2535.7200000000003</v>
          </cell>
          <cell r="S673">
            <v>2486.1400000000003</v>
          </cell>
          <cell r="T673">
            <v>1398.99</v>
          </cell>
          <cell r="U673">
            <v>1936.8100000000002</v>
          </cell>
        </row>
        <row r="674">
          <cell r="A674" t="str">
            <v>4506700302600</v>
          </cell>
          <cell r="B674" t="str">
            <v>VALMEYER COMM UNIT SCH DIST 3</v>
          </cell>
          <cell r="C674" t="str">
            <v>MONROE</v>
          </cell>
          <cell r="D674" t="str">
            <v>Unit</v>
          </cell>
          <cell r="E674" t="str">
            <v>Avg</v>
          </cell>
          <cell r="F674">
            <v>396.46</v>
          </cell>
          <cell r="H674">
            <v>118.99</v>
          </cell>
          <cell r="I674">
            <v>275.14</v>
          </cell>
          <cell r="K674">
            <v>152.82</v>
          </cell>
          <cell r="L674">
            <v>122.32</v>
          </cell>
          <cell r="N674">
            <v>0</v>
          </cell>
          <cell r="O674">
            <v>0</v>
          </cell>
          <cell r="P674">
            <v>396.46000000000004</v>
          </cell>
          <cell r="R674">
            <v>174.82</v>
          </cell>
          <cell r="S674">
            <v>172.49</v>
          </cell>
          <cell r="T674">
            <v>99.32</v>
          </cell>
          <cell r="U674">
            <v>122.32</v>
          </cell>
        </row>
        <row r="675">
          <cell r="A675" t="str">
            <v>4506700402600</v>
          </cell>
          <cell r="B675" t="str">
            <v>COLUMBIA COMM UNIT SCH DIST 4</v>
          </cell>
          <cell r="C675" t="str">
            <v>MONROE</v>
          </cell>
          <cell r="D675" t="str">
            <v>Unit</v>
          </cell>
          <cell r="E675" t="str">
            <v>Avg</v>
          </cell>
          <cell r="F675">
            <v>1945.29</v>
          </cell>
          <cell r="H675">
            <v>580.31999999999994</v>
          </cell>
          <cell r="I675">
            <v>1343.97</v>
          </cell>
          <cell r="K675">
            <v>714.31999999999994</v>
          </cell>
          <cell r="L675">
            <v>629.65</v>
          </cell>
          <cell r="N675">
            <v>0</v>
          </cell>
          <cell r="O675">
            <v>0</v>
          </cell>
          <cell r="P675">
            <v>1945.2900000000002</v>
          </cell>
          <cell r="R675">
            <v>862.65</v>
          </cell>
          <cell r="S675">
            <v>841.65</v>
          </cell>
          <cell r="T675">
            <v>452.99</v>
          </cell>
          <cell r="U675">
            <v>629.65</v>
          </cell>
        </row>
        <row r="676">
          <cell r="A676" t="str">
            <v>4506700502600</v>
          </cell>
          <cell r="B676" t="str">
            <v>WATERLOO COMM UNIT SCH DIST 5</v>
          </cell>
          <cell r="C676" t="str">
            <v>MONROE</v>
          </cell>
          <cell r="D676" t="str">
            <v>Unit</v>
          </cell>
          <cell r="E676" t="str">
            <v>CY</v>
          </cell>
          <cell r="F676">
            <v>2678</v>
          </cell>
          <cell r="H676">
            <v>745</v>
          </cell>
          <cell r="I676">
            <v>1907.5</v>
          </cell>
          <cell r="K676">
            <v>1048</v>
          </cell>
          <cell r="L676">
            <v>859.5</v>
          </cell>
          <cell r="N676">
            <v>0</v>
          </cell>
          <cell r="O676">
            <v>0</v>
          </cell>
          <cell r="P676">
            <v>2678</v>
          </cell>
          <cell r="R676">
            <v>1184.5</v>
          </cell>
          <cell r="S676">
            <v>1159</v>
          </cell>
          <cell r="T676">
            <v>634</v>
          </cell>
          <cell r="U676">
            <v>859.5</v>
          </cell>
        </row>
        <row r="677">
          <cell r="A677" t="str">
            <v>4507900102200</v>
          </cell>
          <cell r="B677" t="str">
            <v>COULTERVILLE UNIT SCHOOL DIST 1</v>
          </cell>
          <cell r="C677" t="str">
            <v>RANDOLPH</v>
          </cell>
          <cell r="D677" t="str">
            <v>Unit</v>
          </cell>
          <cell r="E677" t="str">
            <v>CY</v>
          </cell>
          <cell r="F677">
            <v>208</v>
          </cell>
          <cell r="H677">
            <v>51.5</v>
          </cell>
          <cell r="I677">
            <v>155.5</v>
          </cell>
          <cell r="K677">
            <v>96</v>
          </cell>
          <cell r="L677">
            <v>59.5</v>
          </cell>
          <cell r="N677">
            <v>0</v>
          </cell>
          <cell r="O677">
            <v>0</v>
          </cell>
          <cell r="P677">
            <v>208</v>
          </cell>
          <cell r="R677">
            <v>89</v>
          </cell>
          <cell r="S677">
            <v>88</v>
          </cell>
          <cell r="T677">
            <v>59.5</v>
          </cell>
          <cell r="U677">
            <v>59.5</v>
          </cell>
        </row>
        <row r="678">
          <cell r="A678" t="str">
            <v>4507912201900</v>
          </cell>
          <cell r="B678" t="str">
            <v>CHESTER N H SCHOOL DIST 122</v>
          </cell>
          <cell r="C678" t="str">
            <v>RANDOLPH</v>
          </cell>
          <cell r="D678" t="str">
            <v>High School</v>
          </cell>
          <cell r="E678" t="str">
            <v>Avg</v>
          </cell>
          <cell r="F678">
            <v>48.83</v>
          </cell>
          <cell r="H678">
            <v>0</v>
          </cell>
          <cell r="I678">
            <v>48.83</v>
          </cell>
          <cell r="K678">
            <v>0</v>
          </cell>
          <cell r="L678">
            <v>48.83</v>
          </cell>
          <cell r="N678">
            <v>0</v>
          </cell>
          <cell r="O678">
            <v>48.83</v>
          </cell>
          <cell r="P678">
            <v>0</v>
          </cell>
          <cell r="R678">
            <v>0</v>
          </cell>
          <cell r="S678">
            <v>0</v>
          </cell>
          <cell r="T678">
            <v>0</v>
          </cell>
          <cell r="U678">
            <v>48.83</v>
          </cell>
        </row>
        <row r="679">
          <cell r="A679" t="str">
            <v>4507913202600</v>
          </cell>
          <cell r="B679" t="str">
            <v>RED BUD C U SCHOOL DIST 132</v>
          </cell>
          <cell r="C679" t="str">
            <v>RANDOLPH</v>
          </cell>
          <cell r="D679" t="str">
            <v>Unit</v>
          </cell>
          <cell r="E679" t="str">
            <v>CY</v>
          </cell>
          <cell r="F679">
            <v>980.5</v>
          </cell>
          <cell r="H679">
            <v>274</v>
          </cell>
          <cell r="I679">
            <v>697</v>
          </cell>
          <cell r="K679">
            <v>340</v>
          </cell>
          <cell r="L679">
            <v>357</v>
          </cell>
          <cell r="N679">
            <v>0</v>
          </cell>
          <cell r="O679">
            <v>0</v>
          </cell>
          <cell r="P679">
            <v>980.5</v>
          </cell>
          <cell r="R679">
            <v>415.5</v>
          </cell>
          <cell r="S679">
            <v>406</v>
          </cell>
          <cell r="T679">
            <v>208</v>
          </cell>
          <cell r="U679">
            <v>357</v>
          </cell>
        </row>
        <row r="680">
          <cell r="A680" t="str">
            <v>4507913400400</v>
          </cell>
          <cell r="B680" t="str">
            <v>PRAIRIE DU ROCHER C C S D 134</v>
          </cell>
          <cell r="C680" t="str">
            <v>RANDOLPH</v>
          </cell>
          <cell r="D680" t="str">
            <v>Elementary</v>
          </cell>
          <cell r="E680" t="str">
            <v>Avg</v>
          </cell>
          <cell r="F680">
            <v>119.71</v>
          </cell>
          <cell r="H680">
            <v>53.150000000000006</v>
          </cell>
          <cell r="I680">
            <v>63.81</v>
          </cell>
          <cell r="K680">
            <v>63.81</v>
          </cell>
          <cell r="L680">
            <v>0</v>
          </cell>
          <cell r="N680">
            <v>119.71</v>
          </cell>
          <cell r="O680">
            <v>0</v>
          </cell>
          <cell r="P680">
            <v>0</v>
          </cell>
          <cell r="R680">
            <v>83.39</v>
          </cell>
          <cell r="S680">
            <v>80.64</v>
          </cell>
          <cell r="T680">
            <v>36.32</v>
          </cell>
          <cell r="U680">
            <v>0</v>
          </cell>
        </row>
        <row r="681">
          <cell r="A681" t="str">
            <v>4507913802600</v>
          </cell>
          <cell r="B681" t="str">
            <v>STEELEVILLE C U SCH DIST 138</v>
          </cell>
          <cell r="C681" t="str">
            <v>RANDOLPH</v>
          </cell>
          <cell r="D681" t="str">
            <v>Unit</v>
          </cell>
          <cell r="E681" t="str">
            <v>CY</v>
          </cell>
          <cell r="F681">
            <v>412.75</v>
          </cell>
          <cell r="H681">
            <v>100.5</v>
          </cell>
          <cell r="I681">
            <v>311</v>
          </cell>
          <cell r="K681">
            <v>156.5</v>
          </cell>
          <cell r="L681">
            <v>154.5</v>
          </cell>
          <cell r="N681">
            <v>0</v>
          </cell>
          <cell r="O681">
            <v>0</v>
          </cell>
          <cell r="P681">
            <v>412.75</v>
          </cell>
          <cell r="R681">
            <v>168.25</v>
          </cell>
          <cell r="S681">
            <v>167</v>
          </cell>
          <cell r="T681">
            <v>90</v>
          </cell>
          <cell r="U681">
            <v>154.5</v>
          </cell>
        </row>
        <row r="682">
          <cell r="A682" t="str">
            <v>4507913902600</v>
          </cell>
          <cell r="B682" t="str">
            <v>CHESTER COMM UNIT SCH DIST 139</v>
          </cell>
          <cell r="C682" t="str">
            <v>RANDOLPH</v>
          </cell>
          <cell r="D682" t="str">
            <v>Unit</v>
          </cell>
          <cell r="E682" t="str">
            <v>Avg</v>
          </cell>
          <cell r="F682">
            <v>980.87</v>
          </cell>
          <cell r="H682">
            <v>256.14999999999998</v>
          </cell>
          <cell r="I682">
            <v>714.14</v>
          </cell>
          <cell r="K682">
            <v>353.49</v>
          </cell>
          <cell r="L682">
            <v>360.65</v>
          </cell>
          <cell r="N682">
            <v>0</v>
          </cell>
          <cell r="O682">
            <v>0</v>
          </cell>
          <cell r="P682">
            <v>980.87</v>
          </cell>
          <cell r="R682">
            <v>393.73</v>
          </cell>
          <cell r="S682">
            <v>383.15</v>
          </cell>
          <cell r="T682">
            <v>226.49</v>
          </cell>
          <cell r="U682">
            <v>360.65</v>
          </cell>
        </row>
        <row r="683">
          <cell r="A683" t="str">
            <v>4507914002600</v>
          </cell>
          <cell r="B683" t="str">
            <v>SPARTA C U SCHOOL DIST 140</v>
          </cell>
          <cell r="C683" t="str">
            <v>RANDOLPH</v>
          </cell>
          <cell r="D683" t="str">
            <v>Unit</v>
          </cell>
          <cell r="E683" t="str">
            <v>Avg</v>
          </cell>
          <cell r="F683">
            <v>1155.3699999999999</v>
          </cell>
          <cell r="H683">
            <v>375.15</v>
          </cell>
          <cell r="I683">
            <v>772.81000000000006</v>
          </cell>
          <cell r="K683">
            <v>419.48999999999995</v>
          </cell>
          <cell r="L683">
            <v>353.32</v>
          </cell>
          <cell r="N683">
            <v>0</v>
          </cell>
          <cell r="O683">
            <v>0</v>
          </cell>
          <cell r="P683">
            <v>1155.3699999999999</v>
          </cell>
          <cell r="R683">
            <v>556.21999999999991</v>
          </cell>
          <cell r="S683">
            <v>548.80999999999995</v>
          </cell>
          <cell r="T683">
            <v>245.82999999999998</v>
          </cell>
          <cell r="U683">
            <v>353.32</v>
          </cell>
        </row>
        <row r="684">
          <cell r="A684" t="str">
            <v>4705217002200</v>
          </cell>
          <cell r="B684" t="str">
            <v>DIXON UNIT SCHOOL DIST 170</v>
          </cell>
          <cell r="C684" t="str">
            <v>LEE</v>
          </cell>
          <cell r="D684" t="str">
            <v>Unit</v>
          </cell>
          <cell r="E684" t="str">
            <v>Avg</v>
          </cell>
          <cell r="F684">
            <v>2598.79</v>
          </cell>
          <cell r="H684">
            <v>802.82</v>
          </cell>
          <cell r="I684">
            <v>1776.47</v>
          </cell>
          <cell r="K684">
            <v>1003.48</v>
          </cell>
          <cell r="L684">
            <v>772.99</v>
          </cell>
          <cell r="N684">
            <v>0</v>
          </cell>
          <cell r="O684">
            <v>0</v>
          </cell>
          <cell r="P684">
            <v>2598.7900000000004</v>
          </cell>
          <cell r="R684">
            <v>1196.8100000000002</v>
          </cell>
          <cell r="S684">
            <v>1177.3100000000002</v>
          </cell>
          <cell r="T684">
            <v>628.99</v>
          </cell>
          <cell r="U684">
            <v>772.99</v>
          </cell>
        </row>
        <row r="685">
          <cell r="A685" t="str">
            <v>4705222000200</v>
          </cell>
          <cell r="B685" t="str">
            <v>STEWARD ELEM SCHOOL DIST 220</v>
          </cell>
          <cell r="C685" t="str">
            <v>LEE</v>
          </cell>
          <cell r="D685" t="str">
            <v>Elementary</v>
          </cell>
          <cell r="E685" t="str">
            <v>Avg</v>
          </cell>
          <cell r="F685">
            <v>64.31</v>
          </cell>
          <cell r="H685">
            <v>27.83</v>
          </cell>
          <cell r="I685">
            <v>35.980000000000004</v>
          </cell>
          <cell r="K685">
            <v>35.980000000000004</v>
          </cell>
          <cell r="L685">
            <v>0</v>
          </cell>
          <cell r="N685">
            <v>64.309999999999988</v>
          </cell>
          <cell r="O685">
            <v>0</v>
          </cell>
          <cell r="P685">
            <v>0</v>
          </cell>
          <cell r="R685">
            <v>45.989999999999995</v>
          </cell>
          <cell r="S685">
            <v>45.489999999999995</v>
          </cell>
          <cell r="T685">
            <v>18.32</v>
          </cell>
          <cell r="U685">
            <v>0</v>
          </cell>
        </row>
        <row r="686">
          <cell r="A686" t="str">
            <v>4705227102600</v>
          </cell>
          <cell r="B686" t="str">
            <v>PAW PAW CUSD 271</v>
          </cell>
          <cell r="C686" t="str">
            <v>LEE</v>
          </cell>
          <cell r="D686" t="str">
            <v>Unit</v>
          </cell>
          <cell r="E686" t="str">
            <v>Avg</v>
          </cell>
          <cell r="F686">
            <v>176.12</v>
          </cell>
          <cell r="H686">
            <v>48.489999999999995</v>
          </cell>
          <cell r="I686">
            <v>127.62999999999998</v>
          </cell>
          <cell r="K686">
            <v>75.309999999999988</v>
          </cell>
          <cell r="L686">
            <v>52.319999999999993</v>
          </cell>
          <cell r="N686">
            <v>0</v>
          </cell>
          <cell r="O686">
            <v>0</v>
          </cell>
          <cell r="P686">
            <v>176.12</v>
          </cell>
          <cell r="R686">
            <v>74.319999999999993</v>
          </cell>
          <cell r="S686">
            <v>74.319999999999993</v>
          </cell>
          <cell r="T686">
            <v>49.480000000000004</v>
          </cell>
          <cell r="U686">
            <v>52.319999999999993</v>
          </cell>
        </row>
        <row r="687">
          <cell r="A687" t="str">
            <v>4705227202600</v>
          </cell>
          <cell r="B687" t="str">
            <v>AMBOY COMM UNIT SCHOOL DIST 272</v>
          </cell>
          <cell r="C687" t="str">
            <v>LEE</v>
          </cell>
          <cell r="D687" t="str">
            <v>Unit</v>
          </cell>
          <cell r="E687" t="str">
            <v>Avg</v>
          </cell>
          <cell r="F687">
            <v>698.95</v>
          </cell>
          <cell r="H687">
            <v>199.82999999999998</v>
          </cell>
          <cell r="I687">
            <v>492.96</v>
          </cell>
          <cell r="K687">
            <v>290.48</v>
          </cell>
          <cell r="L687">
            <v>202.47999999999996</v>
          </cell>
          <cell r="N687">
            <v>0</v>
          </cell>
          <cell r="O687">
            <v>0</v>
          </cell>
          <cell r="P687">
            <v>698.94999999999993</v>
          </cell>
          <cell r="R687">
            <v>322.14999999999998</v>
          </cell>
          <cell r="S687">
            <v>315.99</v>
          </cell>
          <cell r="T687">
            <v>174.32</v>
          </cell>
          <cell r="U687">
            <v>202.47999999999996</v>
          </cell>
        </row>
        <row r="688">
          <cell r="A688" t="str">
            <v>4705227502600</v>
          </cell>
          <cell r="B688" t="str">
            <v>ASHTON COMM UNIT SCH DIST 275</v>
          </cell>
          <cell r="C688" t="str">
            <v>LEE</v>
          </cell>
          <cell r="D688" t="str">
            <v>Unit</v>
          </cell>
          <cell r="E688" t="str">
            <v>CY</v>
          </cell>
          <cell r="F688">
            <v>503.5</v>
          </cell>
          <cell r="H688">
            <v>158</v>
          </cell>
          <cell r="I688">
            <v>344.5</v>
          </cell>
          <cell r="K688">
            <v>193.5</v>
          </cell>
          <cell r="L688">
            <v>151</v>
          </cell>
          <cell r="N688">
            <v>0</v>
          </cell>
          <cell r="O688">
            <v>0</v>
          </cell>
          <cell r="P688">
            <v>503.5</v>
          </cell>
          <cell r="R688">
            <v>235</v>
          </cell>
          <cell r="S688">
            <v>234</v>
          </cell>
          <cell r="T688">
            <v>117.5</v>
          </cell>
          <cell r="U688">
            <v>151</v>
          </cell>
        </row>
        <row r="689">
          <cell r="A689" t="str">
            <v>4707114400300</v>
          </cell>
          <cell r="B689" t="str">
            <v>KINGS CONSOLIDATED SCH DIST 144</v>
          </cell>
          <cell r="C689" t="str">
            <v>OGLE</v>
          </cell>
          <cell r="D689" t="str">
            <v>Elementary</v>
          </cell>
          <cell r="E689" t="str">
            <v>CY</v>
          </cell>
          <cell r="F689">
            <v>92</v>
          </cell>
          <cell r="H689">
            <v>38.5</v>
          </cell>
          <cell r="I689">
            <v>52.5</v>
          </cell>
          <cell r="K689">
            <v>52.5</v>
          </cell>
          <cell r="L689">
            <v>0</v>
          </cell>
          <cell r="N689">
            <v>92</v>
          </cell>
          <cell r="O689">
            <v>0</v>
          </cell>
          <cell r="P689">
            <v>0</v>
          </cell>
          <cell r="R689">
            <v>58</v>
          </cell>
          <cell r="S689">
            <v>57</v>
          </cell>
          <cell r="T689">
            <v>34</v>
          </cell>
          <cell r="U689">
            <v>0</v>
          </cell>
        </row>
        <row r="690">
          <cell r="A690" t="str">
            <v>4707116100400</v>
          </cell>
          <cell r="B690" t="str">
            <v>CRESTON COMM CONS SCHOOL DIST 161</v>
          </cell>
          <cell r="C690" t="str">
            <v>OGLE</v>
          </cell>
          <cell r="D690" t="str">
            <v>Elementary</v>
          </cell>
          <cell r="E690" t="str">
            <v>CY</v>
          </cell>
          <cell r="F690">
            <v>99</v>
          </cell>
          <cell r="H690">
            <v>44</v>
          </cell>
          <cell r="I690">
            <v>55</v>
          </cell>
          <cell r="K690">
            <v>55</v>
          </cell>
          <cell r="L690">
            <v>0</v>
          </cell>
          <cell r="N690">
            <v>99</v>
          </cell>
          <cell r="O690">
            <v>0</v>
          </cell>
          <cell r="P690">
            <v>0</v>
          </cell>
          <cell r="R690">
            <v>65.5</v>
          </cell>
          <cell r="S690">
            <v>65.5</v>
          </cell>
          <cell r="T690">
            <v>33.5</v>
          </cell>
          <cell r="U690">
            <v>0</v>
          </cell>
        </row>
        <row r="691">
          <cell r="A691" t="str">
            <v>4707121201700</v>
          </cell>
          <cell r="B691" t="str">
            <v>ROCHELLE TWP HIGH SCH DIST 212</v>
          </cell>
          <cell r="C691" t="str">
            <v>OGLE</v>
          </cell>
          <cell r="D691" t="str">
            <v>High School</v>
          </cell>
          <cell r="E691" t="str">
            <v>Avg</v>
          </cell>
          <cell r="F691">
            <v>862.5</v>
          </cell>
          <cell r="H691">
            <v>0</v>
          </cell>
          <cell r="I691">
            <v>862.5</v>
          </cell>
          <cell r="K691">
            <v>0</v>
          </cell>
          <cell r="L691">
            <v>862.5</v>
          </cell>
          <cell r="N691">
            <v>0</v>
          </cell>
          <cell r="O691">
            <v>862.5</v>
          </cell>
          <cell r="P691">
            <v>0</v>
          </cell>
          <cell r="R691">
            <v>0</v>
          </cell>
          <cell r="S691">
            <v>0</v>
          </cell>
          <cell r="T691">
            <v>0</v>
          </cell>
          <cell r="U691">
            <v>862.5</v>
          </cell>
        </row>
        <row r="692">
          <cell r="A692" t="str">
            <v>4707122002600</v>
          </cell>
          <cell r="B692" t="str">
            <v>OREGON C U SCHOOL DIST-220</v>
          </cell>
          <cell r="C692" t="str">
            <v>OGLE</v>
          </cell>
          <cell r="D692" t="str">
            <v>Unit</v>
          </cell>
          <cell r="E692" t="str">
            <v>Avg</v>
          </cell>
          <cell r="F692">
            <v>1349.87</v>
          </cell>
          <cell r="H692">
            <v>381.32</v>
          </cell>
          <cell r="I692">
            <v>957.1400000000001</v>
          </cell>
          <cell r="K692">
            <v>555.15</v>
          </cell>
          <cell r="L692">
            <v>401.99</v>
          </cell>
          <cell r="N692">
            <v>0</v>
          </cell>
          <cell r="O692">
            <v>0</v>
          </cell>
          <cell r="P692">
            <v>1349.8699999999997</v>
          </cell>
          <cell r="R692">
            <v>604.21999999999991</v>
          </cell>
          <cell r="S692">
            <v>592.80999999999995</v>
          </cell>
          <cell r="T692">
            <v>343.65999999999997</v>
          </cell>
          <cell r="U692">
            <v>401.99</v>
          </cell>
        </row>
        <row r="693">
          <cell r="A693" t="str">
            <v>4707122102600</v>
          </cell>
          <cell r="B693" t="str">
            <v>FORRESTVILLE VALLEY C U S D 221</v>
          </cell>
          <cell r="C693" t="str">
            <v>OGLE</v>
          </cell>
          <cell r="D693" t="str">
            <v>Unit</v>
          </cell>
          <cell r="E693" t="str">
            <v>Avg</v>
          </cell>
          <cell r="F693">
            <v>779.87</v>
          </cell>
          <cell r="H693">
            <v>214.15</v>
          </cell>
          <cell r="I693">
            <v>559.64</v>
          </cell>
          <cell r="K693">
            <v>323.14999999999998</v>
          </cell>
          <cell r="L693">
            <v>236.49</v>
          </cell>
          <cell r="N693">
            <v>0</v>
          </cell>
          <cell r="O693">
            <v>0</v>
          </cell>
          <cell r="P693">
            <v>779.87</v>
          </cell>
          <cell r="R693">
            <v>341.06</v>
          </cell>
          <cell r="S693">
            <v>334.97999999999996</v>
          </cell>
          <cell r="T693">
            <v>202.32</v>
          </cell>
          <cell r="U693">
            <v>236.49</v>
          </cell>
        </row>
        <row r="694">
          <cell r="A694" t="str">
            <v>4707122202600</v>
          </cell>
          <cell r="B694" t="str">
            <v>POLO COMM UNIT SCHOOL DIST 222</v>
          </cell>
          <cell r="C694" t="str">
            <v>OGLE</v>
          </cell>
          <cell r="D694" t="str">
            <v>Unit</v>
          </cell>
          <cell r="E694" t="str">
            <v>Avg</v>
          </cell>
          <cell r="F694">
            <v>563.28</v>
          </cell>
          <cell r="H694">
            <v>159.82</v>
          </cell>
          <cell r="I694">
            <v>396.62999999999994</v>
          </cell>
          <cell r="K694">
            <v>225.81</v>
          </cell>
          <cell r="L694">
            <v>170.82</v>
          </cell>
          <cell r="N694">
            <v>0</v>
          </cell>
          <cell r="O694">
            <v>0</v>
          </cell>
          <cell r="P694">
            <v>563.28</v>
          </cell>
          <cell r="R694">
            <v>242.81</v>
          </cell>
          <cell r="S694">
            <v>235.98</v>
          </cell>
          <cell r="T694">
            <v>149.64999999999998</v>
          </cell>
          <cell r="U694">
            <v>170.82</v>
          </cell>
        </row>
        <row r="695">
          <cell r="A695" t="str">
            <v>4707122302600</v>
          </cell>
          <cell r="B695" t="str">
            <v>MERIDIAN C U SCH DIST 223</v>
          </cell>
          <cell r="C695" t="str">
            <v>OGLE</v>
          </cell>
          <cell r="D695" t="str">
            <v>Unit</v>
          </cell>
          <cell r="E695" t="str">
            <v>Avg</v>
          </cell>
          <cell r="F695">
            <v>1570.54</v>
          </cell>
          <cell r="H695">
            <v>420.82</v>
          </cell>
          <cell r="I695">
            <v>1143.1399999999999</v>
          </cell>
          <cell r="K695">
            <v>580.65</v>
          </cell>
          <cell r="L695">
            <v>562.49</v>
          </cell>
          <cell r="N695">
            <v>0</v>
          </cell>
          <cell r="O695">
            <v>0</v>
          </cell>
          <cell r="P695">
            <v>1570.5400000000002</v>
          </cell>
          <cell r="R695">
            <v>636.73</v>
          </cell>
          <cell r="S695">
            <v>630.15</v>
          </cell>
          <cell r="T695">
            <v>371.32000000000005</v>
          </cell>
          <cell r="U695">
            <v>562.49</v>
          </cell>
        </row>
        <row r="696">
          <cell r="A696" t="str">
            <v>4707122602600</v>
          </cell>
          <cell r="B696" t="str">
            <v>BYRON COMM UNIT SCHOOL DIST 226</v>
          </cell>
          <cell r="C696" t="str">
            <v>OGLE</v>
          </cell>
          <cell r="D696" t="str">
            <v>Unit</v>
          </cell>
          <cell r="E696" t="str">
            <v>Avg</v>
          </cell>
          <cell r="F696">
            <v>1471.8</v>
          </cell>
          <cell r="H696">
            <v>442.65</v>
          </cell>
          <cell r="I696">
            <v>1017.15</v>
          </cell>
          <cell r="K696">
            <v>561.81999999999994</v>
          </cell>
          <cell r="L696">
            <v>455.33</v>
          </cell>
          <cell r="N696">
            <v>0</v>
          </cell>
          <cell r="O696">
            <v>0</v>
          </cell>
          <cell r="P696">
            <v>1471.8000000000002</v>
          </cell>
          <cell r="R696">
            <v>673.48</v>
          </cell>
          <cell r="S696">
            <v>661.48</v>
          </cell>
          <cell r="T696">
            <v>342.99</v>
          </cell>
          <cell r="U696">
            <v>455.33</v>
          </cell>
        </row>
        <row r="697">
          <cell r="A697" t="str">
            <v>4707123100400</v>
          </cell>
          <cell r="B697" t="str">
            <v>ROCHELLE COMM CONS DIST 231</v>
          </cell>
          <cell r="C697" t="str">
            <v>OGLE</v>
          </cell>
          <cell r="D697" t="str">
            <v>Elementary</v>
          </cell>
          <cell r="E697" t="str">
            <v>Avg</v>
          </cell>
          <cell r="F697">
            <v>1481.45</v>
          </cell>
          <cell r="H697">
            <v>616.82000000000005</v>
          </cell>
          <cell r="I697">
            <v>845.47</v>
          </cell>
          <cell r="K697">
            <v>845.47</v>
          </cell>
          <cell r="L697">
            <v>0</v>
          </cell>
          <cell r="N697">
            <v>1481.45</v>
          </cell>
          <cell r="O697">
            <v>0</v>
          </cell>
          <cell r="P697">
            <v>0</v>
          </cell>
          <cell r="R697">
            <v>969.3</v>
          </cell>
          <cell r="S697">
            <v>950.14</v>
          </cell>
          <cell r="T697">
            <v>512.15</v>
          </cell>
          <cell r="U697">
            <v>0</v>
          </cell>
        </row>
        <row r="698">
          <cell r="A698" t="str">
            <v>4707126900400</v>
          </cell>
          <cell r="B698" t="str">
            <v>ESWOOD C C DISTRICT 269</v>
          </cell>
          <cell r="C698" t="str">
            <v>OGLE</v>
          </cell>
          <cell r="D698" t="str">
            <v>Elementary</v>
          </cell>
          <cell r="E698" t="str">
            <v>Avg</v>
          </cell>
          <cell r="F698">
            <v>76.650000000000006</v>
          </cell>
          <cell r="H698">
            <v>31.990000000000002</v>
          </cell>
          <cell r="I698">
            <v>43.83</v>
          </cell>
          <cell r="K698">
            <v>43.83</v>
          </cell>
          <cell r="L698">
            <v>0</v>
          </cell>
          <cell r="N698">
            <v>76.650000000000006</v>
          </cell>
          <cell r="O698">
            <v>0</v>
          </cell>
          <cell r="P698">
            <v>0</v>
          </cell>
          <cell r="R698">
            <v>50.32</v>
          </cell>
          <cell r="S698">
            <v>49.49</v>
          </cell>
          <cell r="T698">
            <v>26.33</v>
          </cell>
          <cell r="U698">
            <v>0</v>
          </cell>
        </row>
        <row r="699">
          <cell r="A699" t="str">
            <v>4709800102600</v>
          </cell>
          <cell r="B699" t="str">
            <v>ERIE COMM UNIT SCH DIST 1</v>
          </cell>
          <cell r="C699" t="str">
            <v>WHITESIDE</v>
          </cell>
          <cell r="D699" t="str">
            <v>Unit</v>
          </cell>
          <cell r="E699" t="str">
            <v>CY</v>
          </cell>
          <cell r="F699">
            <v>604.25</v>
          </cell>
          <cell r="H699">
            <v>171.5</v>
          </cell>
          <cell r="I699">
            <v>429.5</v>
          </cell>
          <cell r="K699">
            <v>232</v>
          </cell>
          <cell r="L699">
            <v>197.5</v>
          </cell>
          <cell r="N699">
            <v>0</v>
          </cell>
          <cell r="O699">
            <v>0</v>
          </cell>
          <cell r="P699">
            <v>604.25</v>
          </cell>
          <cell r="R699">
            <v>264.75</v>
          </cell>
          <cell r="S699">
            <v>261.5</v>
          </cell>
          <cell r="T699">
            <v>142</v>
          </cell>
          <cell r="U699">
            <v>197.5</v>
          </cell>
        </row>
        <row r="700">
          <cell r="A700" t="str">
            <v>4709800202600</v>
          </cell>
          <cell r="B700" t="str">
            <v>RIVER BEND COMM UNIT DIST 2</v>
          </cell>
          <cell r="C700" t="str">
            <v>WHITESIDE</v>
          </cell>
          <cell r="D700" t="str">
            <v>Unit</v>
          </cell>
          <cell r="E700" t="str">
            <v>Avg</v>
          </cell>
          <cell r="F700">
            <v>899.2</v>
          </cell>
          <cell r="H700">
            <v>259.32</v>
          </cell>
          <cell r="I700">
            <v>634.29999999999995</v>
          </cell>
          <cell r="K700">
            <v>349.65</v>
          </cell>
          <cell r="L700">
            <v>284.64999999999998</v>
          </cell>
          <cell r="N700">
            <v>0</v>
          </cell>
          <cell r="O700">
            <v>0</v>
          </cell>
          <cell r="P700">
            <v>899.19999999999993</v>
          </cell>
          <cell r="R700">
            <v>406.88999999999993</v>
          </cell>
          <cell r="S700">
            <v>401.31</v>
          </cell>
          <cell r="T700">
            <v>207.65999999999997</v>
          </cell>
          <cell r="U700">
            <v>284.64999999999998</v>
          </cell>
        </row>
        <row r="701">
          <cell r="A701" t="str">
            <v>4709800302600</v>
          </cell>
          <cell r="B701" t="str">
            <v>PROPHETSTOWN-LYNDON-TAMPICO CUSD3</v>
          </cell>
          <cell r="C701" t="str">
            <v>WHITESIDE</v>
          </cell>
          <cell r="D701" t="str">
            <v>Unit</v>
          </cell>
          <cell r="E701" t="str">
            <v>CY</v>
          </cell>
          <cell r="F701">
            <v>736.75</v>
          </cell>
          <cell r="H701">
            <v>214</v>
          </cell>
          <cell r="I701">
            <v>514</v>
          </cell>
          <cell r="K701">
            <v>299</v>
          </cell>
          <cell r="L701">
            <v>215</v>
          </cell>
          <cell r="N701">
            <v>0</v>
          </cell>
          <cell r="O701">
            <v>0</v>
          </cell>
          <cell r="P701">
            <v>736.75</v>
          </cell>
          <cell r="R701">
            <v>332.25</v>
          </cell>
          <cell r="S701">
            <v>323.5</v>
          </cell>
          <cell r="T701">
            <v>189.5</v>
          </cell>
          <cell r="U701">
            <v>215</v>
          </cell>
        </row>
        <row r="702">
          <cell r="A702" t="str">
            <v>4709800502600</v>
          </cell>
          <cell r="B702" t="str">
            <v>STERLING C U DIST 5</v>
          </cell>
          <cell r="C702" t="str">
            <v>WHITESIDE</v>
          </cell>
          <cell r="D702" t="str">
            <v>Unit</v>
          </cell>
          <cell r="E702" t="str">
            <v>Avg</v>
          </cell>
          <cell r="F702">
            <v>3242.2</v>
          </cell>
          <cell r="H702">
            <v>916.82</v>
          </cell>
          <cell r="I702">
            <v>2302.63</v>
          </cell>
          <cell r="K702">
            <v>1282.48</v>
          </cell>
          <cell r="L702">
            <v>1020.15</v>
          </cell>
          <cell r="N702">
            <v>0</v>
          </cell>
          <cell r="O702">
            <v>0</v>
          </cell>
          <cell r="P702">
            <v>3242.2</v>
          </cell>
          <cell r="R702">
            <v>1416.9</v>
          </cell>
          <cell r="S702">
            <v>1394.15</v>
          </cell>
          <cell r="T702">
            <v>805.15000000000009</v>
          </cell>
          <cell r="U702">
            <v>1020.15</v>
          </cell>
        </row>
        <row r="703">
          <cell r="A703" t="str">
            <v>4709800602600</v>
          </cell>
          <cell r="B703" t="str">
            <v>MORRISON COMM UNIT SCH DIST 6</v>
          </cell>
          <cell r="C703" t="str">
            <v>WHITESIDE</v>
          </cell>
          <cell r="D703" t="str">
            <v>Unit</v>
          </cell>
          <cell r="E703" t="str">
            <v>Avg</v>
          </cell>
          <cell r="F703">
            <v>988.04</v>
          </cell>
          <cell r="H703">
            <v>282.32</v>
          </cell>
          <cell r="I703">
            <v>701.14</v>
          </cell>
          <cell r="K703">
            <v>409.48999999999995</v>
          </cell>
          <cell r="L703">
            <v>291.64999999999998</v>
          </cell>
          <cell r="N703">
            <v>0</v>
          </cell>
          <cell r="O703">
            <v>0</v>
          </cell>
          <cell r="P703">
            <v>988.04</v>
          </cell>
          <cell r="R703">
            <v>453.72999999999996</v>
          </cell>
          <cell r="S703">
            <v>449.15</v>
          </cell>
          <cell r="T703">
            <v>242.65999999999997</v>
          </cell>
          <cell r="U703">
            <v>291.64999999999998</v>
          </cell>
        </row>
        <row r="704">
          <cell r="A704" t="str">
            <v>4709801300200</v>
          </cell>
          <cell r="B704" t="str">
            <v>ROCK FALLS ELEMENTARY SCH DIST 13</v>
          </cell>
          <cell r="C704" t="str">
            <v>WHITESIDE</v>
          </cell>
          <cell r="D704" t="str">
            <v>Elementary</v>
          </cell>
          <cell r="E704" t="str">
            <v>Avg</v>
          </cell>
          <cell r="F704">
            <v>844.97</v>
          </cell>
          <cell r="H704">
            <v>353.57</v>
          </cell>
          <cell r="I704">
            <v>475.64999999999992</v>
          </cell>
          <cell r="K704">
            <v>475.64999999999992</v>
          </cell>
          <cell r="L704">
            <v>0</v>
          </cell>
          <cell r="N704">
            <v>844.97</v>
          </cell>
          <cell r="O704">
            <v>0</v>
          </cell>
          <cell r="P704">
            <v>0</v>
          </cell>
          <cell r="R704">
            <v>550.48</v>
          </cell>
          <cell r="S704">
            <v>534.73</v>
          </cell>
          <cell r="T704">
            <v>294.49</v>
          </cell>
          <cell r="U704">
            <v>0</v>
          </cell>
        </row>
        <row r="705">
          <cell r="A705" t="str">
            <v>4709802000200</v>
          </cell>
          <cell r="B705" t="str">
            <v>EAST COLOMA - NELSON CESD 20</v>
          </cell>
          <cell r="C705" t="str">
            <v>WHITESIDE</v>
          </cell>
          <cell r="D705" t="str">
            <v>Elementary</v>
          </cell>
          <cell r="E705" t="str">
            <v>Avg</v>
          </cell>
          <cell r="F705">
            <v>237.87</v>
          </cell>
          <cell r="H705">
            <v>108.31</v>
          </cell>
          <cell r="I705">
            <v>129.15</v>
          </cell>
          <cell r="K705">
            <v>129.15</v>
          </cell>
          <cell r="L705">
            <v>0</v>
          </cell>
          <cell r="N705">
            <v>237.86999999999998</v>
          </cell>
          <cell r="O705">
            <v>0</v>
          </cell>
          <cell r="P705">
            <v>0</v>
          </cell>
          <cell r="R705">
            <v>160.38</v>
          </cell>
          <cell r="S705">
            <v>159.97</v>
          </cell>
          <cell r="T705">
            <v>77.489999999999995</v>
          </cell>
          <cell r="U705">
            <v>0</v>
          </cell>
        </row>
        <row r="706">
          <cell r="A706" t="str">
            <v>4709814500400</v>
          </cell>
          <cell r="B706" t="str">
            <v>MONTMORENCY C C SCH DIST 145</v>
          </cell>
          <cell r="C706" t="str">
            <v>WHITESIDE</v>
          </cell>
          <cell r="D706" t="str">
            <v>Elementary</v>
          </cell>
          <cell r="E706" t="str">
            <v>Avg</v>
          </cell>
          <cell r="F706">
            <v>229.31</v>
          </cell>
          <cell r="H706">
            <v>91.41</v>
          </cell>
          <cell r="I706">
            <v>137.14999999999998</v>
          </cell>
          <cell r="K706">
            <v>137.14999999999998</v>
          </cell>
          <cell r="L706">
            <v>0</v>
          </cell>
          <cell r="N706">
            <v>229.31</v>
          </cell>
          <cell r="O706">
            <v>0</v>
          </cell>
          <cell r="P706">
            <v>0</v>
          </cell>
          <cell r="R706">
            <v>144.47999999999999</v>
          </cell>
          <cell r="S706">
            <v>143.72999999999999</v>
          </cell>
          <cell r="T706">
            <v>84.83</v>
          </cell>
          <cell r="U706">
            <v>0</v>
          </cell>
        </row>
        <row r="707">
          <cell r="A707" t="str">
            <v>4709830101700</v>
          </cell>
          <cell r="B707" t="str">
            <v>ROCK FALLS TWP H S DIST 301</v>
          </cell>
          <cell r="C707" t="str">
            <v>WHITESIDE</v>
          </cell>
          <cell r="D707" t="str">
            <v>High School</v>
          </cell>
          <cell r="E707" t="str">
            <v>Avg</v>
          </cell>
          <cell r="F707">
            <v>652.48</v>
          </cell>
          <cell r="H707">
            <v>0</v>
          </cell>
          <cell r="I707">
            <v>652.48</v>
          </cell>
          <cell r="K707">
            <v>0</v>
          </cell>
          <cell r="L707">
            <v>652.48</v>
          </cell>
          <cell r="N707">
            <v>0</v>
          </cell>
          <cell r="O707">
            <v>652.48</v>
          </cell>
          <cell r="P707">
            <v>0</v>
          </cell>
          <cell r="R707">
            <v>0</v>
          </cell>
          <cell r="S707">
            <v>0</v>
          </cell>
          <cell r="T707">
            <v>0</v>
          </cell>
          <cell r="U707">
            <v>652.48</v>
          </cell>
        </row>
        <row r="708">
          <cell r="A708" t="str">
            <v>4807206200200</v>
          </cell>
          <cell r="B708" t="str">
            <v>PLEASANT VALLEY SCH DIST 62</v>
          </cell>
          <cell r="C708" t="str">
            <v>PEORIA</v>
          </cell>
          <cell r="D708" t="str">
            <v>Elementary</v>
          </cell>
          <cell r="E708" t="str">
            <v>CY</v>
          </cell>
          <cell r="F708">
            <v>463</v>
          </cell>
          <cell r="H708">
            <v>220</v>
          </cell>
          <cell r="I708">
            <v>239.5</v>
          </cell>
          <cell r="K708">
            <v>239.5</v>
          </cell>
          <cell r="L708">
            <v>0</v>
          </cell>
          <cell r="N708">
            <v>463</v>
          </cell>
          <cell r="O708">
            <v>0</v>
          </cell>
          <cell r="P708">
            <v>0</v>
          </cell>
          <cell r="R708">
            <v>327</v>
          </cell>
          <cell r="S708">
            <v>323.5</v>
          </cell>
          <cell r="T708">
            <v>136</v>
          </cell>
          <cell r="U708">
            <v>0</v>
          </cell>
        </row>
        <row r="709">
          <cell r="A709" t="str">
            <v>4807206300200</v>
          </cell>
          <cell r="B709" t="str">
            <v>NORWOOD ELEM SCHOOL DIST 63</v>
          </cell>
          <cell r="C709" t="str">
            <v>PEORIA</v>
          </cell>
          <cell r="D709" t="str">
            <v>Elementary</v>
          </cell>
          <cell r="E709" t="str">
            <v>CY</v>
          </cell>
          <cell r="F709">
            <v>430.75</v>
          </cell>
          <cell r="H709">
            <v>180.5</v>
          </cell>
          <cell r="I709">
            <v>240.5</v>
          </cell>
          <cell r="K709">
            <v>240.5</v>
          </cell>
          <cell r="L709">
            <v>0</v>
          </cell>
          <cell r="N709">
            <v>430.75</v>
          </cell>
          <cell r="O709">
            <v>0</v>
          </cell>
          <cell r="P709">
            <v>0</v>
          </cell>
          <cell r="R709">
            <v>296.75</v>
          </cell>
          <cell r="S709">
            <v>287</v>
          </cell>
          <cell r="T709">
            <v>134</v>
          </cell>
          <cell r="U709">
            <v>0</v>
          </cell>
        </row>
        <row r="710">
          <cell r="A710" t="str">
            <v>4807206600200</v>
          </cell>
          <cell r="B710" t="str">
            <v>BARTONVILLE SCHOOL DIST 66</v>
          </cell>
          <cell r="C710" t="str">
            <v>PEORIA</v>
          </cell>
          <cell r="D710" t="str">
            <v>Elementary</v>
          </cell>
          <cell r="E710" t="str">
            <v>CY</v>
          </cell>
          <cell r="F710">
            <v>229.75</v>
          </cell>
          <cell r="H710">
            <v>96</v>
          </cell>
          <cell r="I710">
            <v>129.5</v>
          </cell>
          <cell r="K710">
            <v>129.5</v>
          </cell>
          <cell r="L710">
            <v>0</v>
          </cell>
          <cell r="N710">
            <v>229.75</v>
          </cell>
          <cell r="O710">
            <v>0</v>
          </cell>
          <cell r="P710">
            <v>0</v>
          </cell>
          <cell r="R710">
            <v>147.75</v>
          </cell>
          <cell r="S710">
            <v>143.5</v>
          </cell>
          <cell r="T710">
            <v>82</v>
          </cell>
          <cell r="U710">
            <v>0</v>
          </cell>
        </row>
        <row r="711">
          <cell r="A711" t="str">
            <v>4807206800200</v>
          </cell>
          <cell r="B711" t="str">
            <v>OAK GROVE SCHOOL DIST 68</v>
          </cell>
          <cell r="C711" t="str">
            <v>PEORIA</v>
          </cell>
          <cell r="D711" t="str">
            <v>Elementary</v>
          </cell>
          <cell r="E711" t="str">
            <v>Avg</v>
          </cell>
          <cell r="F711">
            <v>263.44</v>
          </cell>
          <cell r="H711">
            <v>113.80999999999999</v>
          </cell>
          <cell r="I711">
            <v>145.97</v>
          </cell>
          <cell r="K711">
            <v>145.97</v>
          </cell>
          <cell r="L711">
            <v>0</v>
          </cell>
          <cell r="N711">
            <v>263.44</v>
          </cell>
          <cell r="O711">
            <v>0</v>
          </cell>
          <cell r="P711">
            <v>0</v>
          </cell>
          <cell r="R711">
            <v>176.45999999999998</v>
          </cell>
          <cell r="S711">
            <v>172.79999999999998</v>
          </cell>
          <cell r="T711">
            <v>86.98</v>
          </cell>
          <cell r="U711">
            <v>0</v>
          </cell>
        </row>
        <row r="712">
          <cell r="A712" t="str">
            <v>4807206900200</v>
          </cell>
          <cell r="B712" t="str">
            <v>PLEASANT HILL SCHOOL DIST 69</v>
          </cell>
          <cell r="C712" t="str">
            <v>PEORIA</v>
          </cell>
          <cell r="D712" t="str">
            <v>Elementary</v>
          </cell>
          <cell r="E712" t="str">
            <v>Avg</v>
          </cell>
          <cell r="F712">
            <v>216.97</v>
          </cell>
          <cell r="H712">
            <v>82.48</v>
          </cell>
          <cell r="I712">
            <v>132.82999999999998</v>
          </cell>
          <cell r="K712">
            <v>132.82999999999998</v>
          </cell>
          <cell r="L712">
            <v>0</v>
          </cell>
          <cell r="N712">
            <v>216.96999999999997</v>
          </cell>
          <cell r="O712">
            <v>0</v>
          </cell>
          <cell r="P712">
            <v>0</v>
          </cell>
          <cell r="R712">
            <v>137.13999999999999</v>
          </cell>
          <cell r="S712">
            <v>135.48000000000002</v>
          </cell>
          <cell r="T712">
            <v>79.83</v>
          </cell>
          <cell r="U712">
            <v>0</v>
          </cell>
        </row>
        <row r="713">
          <cell r="A713" t="str">
            <v>4807207000200</v>
          </cell>
          <cell r="B713" t="str">
            <v>MONROE SCHOOL DIST 70</v>
          </cell>
          <cell r="C713" t="str">
            <v>PEORIA</v>
          </cell>
          <cell r="D713" t="str">
            <v>Elementary</v>
          </cell>
          <cell r="E713" t="str">
            <v>Avg</v>
          </cell>
          <cell r="F713">
            <v>311.8</v>
          </cell>
          <cell r="H713">
            <v>115.99</v>
          </cell>
          <cell r="I713">
            <v>192.98</v>
          </cell>
          <cell r="K713">
            <v>192.98</v>
          </cell>
          <cell r="L713">
            <v>0</v>
          </cell>
          <cell r="N713">
            <v>311.79999999999995</v>
          </cell>
          <cell r="O713">
            <v>0</v>
          </cell>
          <cell r="P713">
            <v>0</v>
          </cell>
          <cell r="R713">
            <v>190.31</v>
          </cell>
          <cell r="S713">
            <v>187.47999999999996</v>
          </cell>
          <cell r="T713">
            <v>121.49</v>
          </cell>
          <cell r="U713">
            <v>0</v>
          </cell>
        </row>
        <row r="714">
          <cell r="A714" t="str">
            <v>4807215002500</v>
          </cell>
          <cell r="B714" t="str">
            <v>PEORIA SCHOOL DISTRICT 150</v>
          </cell>
          <cell r="C714" t="str">
            <v>PEORIA</v>
          </cell>
          <cell r="D714" t="str">
            <v>Unit</v>
          </cell>
          <cell r="E714" t="str">
            <v>Avg</v>
          </cell>
          <cell r="F714">
            <v>12349.97</v>
          </cell>
          <cell r="H714">
            <v>3857.8199999999997</v>
          </cell>
          <cell r="I714">
            <v>8396.15</v>
          </cell>
          <cell r="K714">
            <v>4748.83</v>
          </cell>
          <cell r="L714">
            <v>3647.3199999999997</v>
          </cell>
          <cell r="N714">
            <v>0</v>
          </cell>
          <cell r="O714">
            <v>0</v>
          </cell>
          <cell r="P714">
            <v>12349.97</v>
          </cell>
          <cell r="R714">
            <v>5882.15</v>
          </cell>
          <cell r="S714">
            <v>5786.15</v>
          </cell>
          <cell r="T714">
            <v>2820.5</v>
          </cell>
          <cell r="U714">
            <v>3647.3199999999997</v>
          </cell>
        </row>
        <row r="715">
          <cell r="A715" t="str">
            <v>4807226502600</v>
          </cell>
          <cell r="B715" t="str">
            <v>FARMINGTON CENTRAL C U S D 265</v>
          </cell>
          <cell r="C715" t="str">
            <v>PEORIA</v>
          </cell>
          <cell r="D715" t="str">
            <v>Unit</v>
          </cell>
          <cell r="E715" t="str">
            <v>Avg</v>
          </cell>
          <cell r="F715">
            <v>1231.04</v>
          </cell>
          <cell r="H715">
            <v>327.49</v>
          </cell>
          <cell r="I715">
            <v>891.64</v>
          </cell>
          <cell r="K715">
            <v>486.82</v>
          </cell>
          <cell r="L715">
            <v>404.82</v>
          </cell>
          <cell r="N715">
            <v>0</v>
          </cell>
          <cell r="O715">
            <v>0</v>
          </cell>
          <cell r="P715">
            <v>1231.04</v>
          </cell>
          <cell r="R715">
            <v>532.55999999999995</v>
          </cell>
          <cell r="S715">
            <v>520.65</v>
          </cell>
          <cell r="T715">
            <v>293.65999999999997</v>
          </cell>
          <cell r="U715">
            <v>404.82</v>
          </cell>
        </row>
        <row r="716">
          <cell r="A716" t="str">
            <v>4807230902600</v>
          </cell>
          <cell r="B716" t="str">
            <v>BRIMFIELD C U SCHOOL DIST 309</v>
          </cell>
          <cell r="C716" t="str">
            <v>PEORIA</v>
          </cell>
          <cell r="D716" t="str">
            <v>Unit</v>
          </cell>
          <cell r="E716" t="str">
            <v>CY</v>
          </cell>
          <cell r="F716">
            <v>646.25</v>
          </cell>
          <cell r="H716">
            <v>173.5</v>
          </cell>
          <cell r="I716">
            <v>468.5</v>
          </cell>
          <cell r="K716">
            <v>252</v>
          </cell>
          <cell r="L716">
            <v>216.5</v>
          </cell>
          <cell r="N716">
            <v>0</v>
          </cell>
          <cell r="O716">
            <v>0</v>
          </cell>
          <cell r="P716">
            <v>646.25</v>
          </cell>
          <cell r="R716">
            <v>269.75</v>
          </cell>
          <cell r="S716">
            <v>265.5</v>
          </cell>
          <cell r="T716">
            <v>160</v>
          </cell>
          <cell r="U716">
            <v>216.5</v>
          </cell>
        </row>
        <row r="717">
          <cell r="A717" t="str">
            <v>4807231001600</v>
          </cell>
          <cell r="B717" t="str">
            <v>LIMESTONE COMM HIGH SCH DIST 310</v>
          </cell>
          <cell r="C717" t="str">
            <v>PEORIA</v>
          </cell>
          <cell r="D717" t="str">
            <v>High School</v>
          </cell>
          <cell r="E717" t="str">
            <v>Avg</v>
          </cell>
          <cell r="F717">
            <v>953.82</v>
          </cell>
          <cell r="H717">
            <v>0</v>
          </cell>
          <cell r="I717">
            <v>953.82</v>
          </cell>
          <cell r="K717">
            <v>0</v>
          </cell>
          <cell r="L717">
            <v>953.82</v>
          </cell>
          <cell r="N717">
            <v>0</v>
          </cell>
          <cell r="O717">
            <v>953.82</v>
          </cell>
          <cell r="P717">
            <v>0</v>
          </cell>
          <cell r="R717">
            <v>0</v>
          </cell>
          <cell r="S717">
            <v>0</v>
          </cell>
          <cell r="T717">
            <v>0</v>
          </cell>
          <cell r="U717">
            <v>953.82</v>
          </cell>
        </row>
        <row r="718">
          <cell r="A718" t="str">
            <v>4807231600400</v>
          </cell>
          <cell r="B718" t="str">
            <v>LIMESTONE WALTERS C C S DIST 316</v>
          </cell>
          <cell r="C718" t="str">
            <v>PEORIA</v>
          </cell>
          <cell r="D718" t="str">
            <v>Elementary</v>
          </cell>
          <cell r="E718" t="str">
            <v>CY</v>
          </cell>
          <cell r="F718">
            <v>196.5</v>
          </cell>
          <cell r="H718">
            <v>94.5</v>
          </cell>
          <cell r="I718">
            <v>102</v>
          </cell>
          <cell r="K718">
            <v>102</v>
          </cell>
          <cell r="L718">
            <v>0</v>
          </cell>
          <cell r="N718">
            <v>196.5</v>
          </cell>
          <cell r="O718">
            <v>0</v>
          </cell>
          <cell r="P718">
            <v>0</v>
          </cell>
          <cell r="R718">
            <v>131.5</v>
          </cell>
          <cell r="S718">
            <v>131.5</v>
          </cell>
          <cell r="T718">
            <v>65</v>
          </cell>
          <cell r="U718">
            <v>0</v>
          </cell>
        </row>
        <row r="719">
          <cell r="A719" t="str">
            <v>4807232102600</v>
          </cell>
          <cell r="B719" t="str">
            <v>IL VALLEY CENTRAL UNIT DIST 321</v>
          </cell>
          <cell r="C719" t="str">
            <v>PEORIA</v>
          </cell>
          <cell r="D719" t="str">
            <v>Unit</v>
          </cell>
          <cell r="E719" t="str">
            <v>Avg</v>
          </cell>
          <cell r="F719">
            <v>1957.61</v>
          </cell>
          <cell r="H719">
            <v>541.31999999999994</v>
          </cell>
          <cell r="I719">
            <v>1389.9600000000003</v>
          </cell>
          <cell r="K719">
            <v>756.81000000000006</v>
          </cell>
          <cell r="L719">
            <v>633.15</v>
          </cell>
          <cell r="N719">
            <v>0</v>
          </cell>
          <cell r="O719">
            <v>0</v>
          </cell>
          <cell r="P719">
            <v>1957.61</v>
          </cell>
          <cell r="R719">
            <v>860.46999999999991</v>
          </cell>
          <cell r="S719">
            <v>834.13999999999987</v>
          </cell>
          <cell r="T719">
            <v>463.99</v>
          </cell>
          <cell r="U719">
            <v>633.15</v>
          </cell>
        </row>
        <row r="720">
          <cell r="A720" t="str">
            <v>4807232202600</v>
          </cell>
          <cell r="B720" t="str">
            <v>ELMWOOD C U SCHOOL DISTRICT 322</v>
          </cell>
          <cell r="C720" t="str">
            <v>PEORIA</v>
          </cell>
          <cell r="D720" t="str">
            <v>Unit</v>
          </cell>
          <cell r="E720" t="str">
            <v>Avg</v>
          </cell>
          <cell r="F720">
            <v>660.05</v>
          </cell>
          <cell r="H720">
            <v>182.49</v>
          </cell>
          <cell r="I720">
            <v>472.80999999999995</v>
          </cell>
          <cell r="K720">
            <v>264.49</v>
          </cell>
          <cell r="L720">
            <v>208.32</v>
          </cell>
          <cell r="N720">
            <v>0</v>
          </cell>
          <cell r="O720">
            <v>0</v>
          </cell>
          <cell r="P720">
            <v>660.05000000000007</v>
          </cell>
          <cell r="R720">
            <v>292.39999999999998</v>
          </cell>
          <cell r="S720">
            <v>287.64999999999998</v>
          </cell>
          <cell r="T720">
            <v>159.32999999999998</v>
          </cell>
          <cell r="U720">
            <v>208.32</v>
          </cell>
        </row>
        <row r="721">
          <cell r="A721" t="str">
            <v>4807232302600</v>
          </cell>
          <cell r="B721" t="str">
            <v>DUNLAP C U SCHOOL DIST 323</v>
          </cell>
          <cell r="C721" t="str">
            <v>PEORIA</v>
          </cell>
          <cell r="D721" t="str">
            <v>Unit</v>
          </cell>
          <cell r="E721" t="str">
            <v>CY</v>
          </cell>
          <cell r="F721">
            <v>4598.5</v>
          </cell>
          <cell r="H721">
            <v>1435.5</v>
          </cell>
          <cell r="I721">
            <v>3131.5</v>
          </cell>
          <cell r="K721">
            <v>1793.5</v>
          </cell>
          <cell r="L721">
            <v>1338</v>
          </cell>
          <cell r="N721">
            <v>0</v>
          </cell>
          <cell r="O721">
            <v>0</v>
          </cell>
          <cell r="P721">
            <v>4598.5</v>
          </cell>
          <cell r="R721">
            <v>2209.5</v>
          </cell>
          <cell r="S721">
            <v>2178</v>
          </cell>
          <cell r="T721">
            <v>1051</v>
          </cell>
          <cell r="U721">
            <v>1338</v>
          </cell>
        </row>
        <row r="722">
          <cell r="A722" t="str">
            <v>4807232502600</v>
          </cell>
          <cell r="B722" t="str">
            <v>PEORIA HGHTS C U SCH DIST 325</v>
          </cell>
          <cell r="C722" t="str">
            <v>PEORIA</v>
          </cell>
          <cell r="D722" t="str">
            <v>Unit</v>
          </cell>
          <cell r="E722" t="str">
            <v>Avg</v>
          </cell>
          <cell r="F722">
            <v>707.47</v>
          </cell>
          <cell r="H722">
            <v>213.41</v>
          </cell>
          <cell r="I722">
            <v>488.97999999999996</v>
          </cell>
          <cell r="K722">
            <v>274.99</v>
          </cell>
          <cell r="L722">
            <v>213.99</v>
          </cell>
          <cell r="N722">
            <v>0</v>
          </cell>
          <cell r="O722">
            <v>0</v>
          </cell>
          <cell r="P722">
            <v>707.47</v>
          </cell>
          <cell r="R722">
            <v>324.47999999999996</v>
          </cell>
          <cell r="S722">
            <v>319.39999999999998</v>
          </cell>
          <cell r="T722">
            <v>169</v>
          </cell>
          <cell r="U722">
            <v>213.99</v>
          </cell>
        </row>
        <row r="723">
          <cell r="A723" t="str">
            <v>4807232602600</v>
          </cell>
          <cell r="B723" t="str">
            <v>PRINCEVILLE C U SCH DIST 326</v>
          </cell>
          <cell r="C723" t="str">
            <v>PEORIA</v>
          </cell>
          <cell r="D723" t="str">
            <v>Unit</v>
          </cell>
          <cell r="E723" t="str">
            <v>Avg</v>
          </cell>
          <cell r="F723">
            <v>689.29</v>
          </cell>
          <cell r="H723">
            <v>200.32</v>
          </cell>
          <cell r="I723">
            <v>482.64</v>
          </cell>
          <cell r="K723">
            <v>249.48000000000002</v>
          </cell>
          <cell r="L723">
            <v>233.16</v>
          </cell>
          <cell r="N723">
            <v>0</v>
          </cell>
          <cell r="O723">
            <v>0</v>
          </cell>
          <cell r="P723">
            <v>689.28999999999985</v>
          </cell>
          <cell r="R723">
            <v>301.31</v>
          </cell>
          <cell r="S723">
            <v>294.98</v>
          </cell>
          <cell r="T723">
            <v>154.82</v>
          </cell>
          <cell r="U723">
            <v>233.16</v>
          </cell>
        </row>
        <row r="724">
          <cell r="A724" t="str">
            <v>4807232702600</v>
          </cell>
          <cell r="B724" t="str">
            <v>ILLINI BLUFFS CU SCH DIST 327</v>
          </cell>
          <cell r="C724" t="str">
            <v>PEORIA</v>
          </cell>
          <cell r="D724" t="str">
            <v>Unit</v>
          </cell>
          <cell r="E724" t="str">
            <v>CY</v>
          </cell>
          <cell r="F724">
            <v>879.75</v>
          </cell>
          <cell r="H724">
            <v>260</v>
          </cell>
          <cell r="I724">
            <v>610</v>
          </cell>
          <cell r="K724">
            <v>350</v>
          </cell>
          <cell r="L724">
            <v>260</v>
          </cell>
          <cell r="N724">
            <v>0</v>
          </cell>
          <cell r="O724">
            <v>0</v>
          </cell>
          <cell r="P724">
            <v>879.75</v>
          </cell>
          <cell r="R724">
            <v>398.75</v>
          </cell>
          <cell r="S724">
            <v>389</v>
          </cell>
          <cell r="T724">
            <v>221</v>
          </cell>
          <cell r="U724">
            <v>260</v>
          </cell>
        </row>
        <row r="725">
          <cell r="A725" t="str">
            <v>4807232800300</v>
          </cell>
          <cell r="B725" t="str">
            <v>HOLLIS CONS SCHOOL DIST 328</v>
          </cell>
          <cell r="C725" t="str">
            <v>PEORIA</v>
          </cell>
          <cell r="D725" t="str">
            <v>Elementary</v>
          </cell>
          <cell r="E725" t="str">
            <v>Avg</v>
          </cell>
          <cell r="F725">
            <v>87.8</v>
          </cell>
          <cell r="H725">
            <v>31.990000000000002</v>
          </cell>
          <cell r="I725">
            <v>53.48</v>
          </cell>
          <cell r="K725">
            <v>53.48</v>
          </cell>
          <cell r="L725">
            <v>0</v>
          </cell>
          <cell r="N725">
            <v>87.8</v>
          </cell>
          <cell r="O725">
            <v>0</v>
          </cell>
          <cell r="P725">
            <v>0</v>
          </cell>
          <cell r="R725">
            <v>51.81</v>
          </cell>
          <cell r="S725">
            <v>49.480000000000004</v>
          </cell>
          <cell r="T725">
            <v>35.99</v>
          </cell>
          <cell r="U725">
            <v>0</v>
          </cell>
        </row>
        <row r="726">
          <cell r="A726" t="str">
            <v>4908102900200</v>
          </cell>
          <cell r="B726" t="str">
            <v>HAMPTON SCHOOL DISTRICT 29</v>
          </cell>
          <cell r="C726" t="str">
            <v>ROCK ISLAND</v>
          </cell>
          <cell r="D726" t="str">
            <v>Elementary</v>
          </cell>
          <cell r="E726" t="str">
            <v>CY</v>
          </cell>
          <cell r="F726">
            <v>236</v>
          </cell>
          <cell r="H726">
            <v>98.5</v>
          </cell>
          <cell r="I726">
            <v>136</v>
          </cell>
          <cell r="K726">
            <v>136</v>
          </cell>
          <cell r="L726">
            <v>0</v>
          </cell>
          <cell r="N726">
            <v>236</v>
          </cell>
          <cell r="O726">
            <v>0</v>
          </cell>
          <cell r="P726">
            <v>0</v>
          </cell>
          <cell r="R726">
            <v>150.5</v>
          </cell>
          <cell r="S726">
            <v>149</v>
          </cell>
          <cell r="T726">
            <v>85.5</v>
          </cell>
          <cell r="U726">
            <v>0</v>
          </cell>
        </row>
        <row r="727">
          <cell r="A727" t="str">
            <v>4908103001700</v>
          </cell>
          <cell r="B727" t="str">
            <v>UNITED TWP HS DISTRICT 30</v>
          </cell>
          <cell r="C727" t="str">
            <v>ROCK ISLAND</v>
          </cell>
          <cell r="D727" t="str">
            <v>High School</v>
          </cell>
          <cell r="E727" t="str">
            <v>CY</v>
          </cell>
          <cell r="F727">
            <v>1730.5</v>
          </cell>
          <cell r="H727">
            <v>0</v>
          </cell>
          <cell r="I727">
            <v>1730.5</v>
          </cell>
          <cell r="K727">
            <v>0</v>
          </cell>
          <cell r="L727">
            <v>1730.5</v>
          </cell>
          <cell r="N727">
            <v>0</v>
          </cell>
          <cell r="O727">
            <v>1730.5</v>
          </cell>
          <cell r="P727">
            <v>0</v>
          </cell>
          <cell r="R727">
            <v>0</v>
          </cell>
          <cell r="S727">
            <v>0</v>
          </cell>
          <cell r="T727">
            <v>0</v>
          </cell>
          <cell r="U727">
            <v>1730.5</v>
          </cell>
        </row>
        <row r="728">
          <cell r="A728" t="str">
            <v>4908103400200</v>
          </cell>
          <cell r="B728" t="str">
            <v>SILVIS SCHOOL DISTRICT 34</v>
          </cell>
          <cell r="C728" t="str">
            <v>ROCK ISLAND</v>
          </cell>
          <cell r="D728" t="str">
            <v>Elementary</v>
          </cell>
          <cell r="E728" t="str">
            <v>CY</v>
          </cell>
          <cell r="F728">
            <v>596.5</v>
          </cell>
          <cell r="H728">
            <v>238.5</v>
          </cell>
          <cell r="I728">
            <v>352.5</v>
          </cell>
          <cell r="K728">
            <v>352.5</v>
          </cell>
          <cell r="L728">
            <v>0</v>
          </cell>
          <cell r="N728">
            <v>596.5</v>
          </cell>
          <cell r="O728">
            <v>0</v>
          </cell>
          <cell r="P728">
            <v>0</v>
          </cell>
          <cell r="R728">
            <v>404</v>
          </cell>
          <cell r="S728">
            <v>398.5</v>
          </cell>
          <cell r="T728">
            <v>192.5</v>
          </cell>
          <cell r="U728">
            <v>0</v>
          </cell>
        </row>
        <row r="729">
          <cell r="A729" t="str">
            <v>4908103600200</v>
          </cell>
          <cell r="B729" t="str">
            <v>CARBON CLIFF-BARSTOW SCH DIST 36</v>
          </cell>
          <cell r="C729" t="str">
            <v>ROCK ISLAND</v>
          </cell>
          <cell r="D729" t="str">
            <v>Elementary</v>
          </cell>
          <cell r="E729" t="str">
            <v>CY</v>
          </cell>
          <cell r="F729">
            <v>257.5</v>
          </cell>
          <cell r="H729">
            <v>127</v>
          </cell>
          <cell r="I729">
            <v>129.5</v>
          </cell>
          <cell r="K729">
            <v>129.5</v>
          </cell>
          <cell r="L729">
            <v>0</v>
          </cell>
          <cell r="N729">
            <v>257.5</v>
          </cell>
          <cell r="O729">
            <v>0</v>
          </cell>
          <cell r="P729">
            <v>0</v>
          </cell>
          <cell r="R729">
            <v>184.5</v>
          </cell>
          <cell r="S729">
            <v>183.5</v>
          </cell>
          <cell r="T729">
            <v>73</v>
          </cell>
          <cell r="U729">
            <v>0</v>
          </cell>
        </row>
        <row r="730">
          <cell r="A730" t="str">
            <v>4908103700200</v>
          </cell>
          <cell r="B730" t="str">
            <v>EAST MOLINE SCHOOL DISTRICT 37</v>
          </cell>
          <cell r="C730" t="str">
            <v>ROCK ISLAND</v>
          </cell>
          <cell r="D730" t="str">
            <v>Elementary</v>
          </cell>
          <cell r="E730" t="str">
            <v>Avg</v>
          </cell>
          <cell r="F730">
            <v>2626.97</v>
          </cell>
          <cell r="H730">
            <v>1111.1500000000001</v>
          </cell>
          <cell r="I730">
            <v>1483.32</v>
          </cell>
          <cell r="K730">
            <v>1483.32</v>
          </cell>
          <cell r="L730">
            <v>0</v>
          </cell>
          <cell r="N730">
            <v>2626.9700000000003</v>
          </cell>
          <cell r="O730">
            <v>0</v>
          </cell>
          <cell r="P730">
            <v>0</v>
          </cell>
          <cell r="R730">
            <v>1733.14</v>
          </cell>
          <cell r="S730">
            <v>1700.64</v>
          </cell>
          <cell r="T730">
            <v>893.82999999999993</v>
          </cell>
          <cell r="U730">
            <v>0</v>
          </cell>
        </row>
        <row r="731">
          <cell r="A731" t="str">
            <v>4908104002200</v>
          </cell>
          <cell r="B731" t="str">
            <v>MOLINE UNIT SCHOOL DISTRICT 40</v>
          </cell>
          <cell r="C731" t="str">
            <v>ROCK ISLAND</v>
          </cell>
          <cell r="D731" t="str">
            <v>Unit</v>
          </cell>
          <cell r="E731" t="str">
            <v>Avg</v>
          </cell>
          <cell r="F731">
            <v>6926.28</v>
          </cell>
          <cell r="H731">
            <v>2051.5700000000002</v>
          </cell>
          <cell r="I731">
            <v>4831.6299999999992</v>
          </cell>
          <cell r="K731">
            <v>2728.64</v>
          </cell>
          <cell r="L731">
            <v>2102.9899999999998</v>
          </cell>
          <cell r="N731">
            <v>0</v>
          </cell>
          <cell r="O731">
            <v>0</v>
          </cell>
          <cell r="P731">
            <v>6926.28</v>
          </cell>
          <cell r="R731">
            <v>3154.47</v>
          </cell>
          <cell r="S731">
            <v>3111.39</v>
          </cell>
          <cell r="T731">
            <v>1668.82</v>
          </cell>
          <cell r="U731">
            <v>2102.9899999999998</v>
          </cell>
        </row>
        <row r="732">
          <cell r="A732" t="str">
            <v>4908104102500</v>
          </cell>
          <cell r="B732" t="str">
            <v>ROCK ISLAND SCHOOL DISTRICT 41</v>
          </cell>
          <cell r="C732" t="str">
            <v>ROCK ISLAND</v>
          </cell>
          <cell r="D732" t="str">
            <v>Unit</v>
          </cell>
          <cell r="E732" t="str">
            <v>CY</v>
          </cell>
          <cell r="F732">
            <v>5944</v>
          </cell>
          <cell r="H732">
            <v>1832</v>
          </cell>
          <cell r="I732">
            <v>4055.5</v>
          </cell>
          <cell r="K732">
            <v>2372.5</v>
          </cell>
          <cell r="L732">
            <v>1683</v>
          </cell>
          <cell r="N732">
            <v>0</v>
          </cell>
          <cell r="O732">
            <v>0</v>
          </cell>
          <cell r="P732">
            <v>5944</v>
          </cell>
          <cell r="R732">
            <v>2819.5</v>
          </cell>
          <cell r="S732">
            <v>2763</v>
          </cell>
          <cell r="T732">
            <v>1441.5</v>
          </cell>
          <cell r="U732">
            <v>1683</v>
          </cell>
        </row>
        <row r="733">
          <cell r="A733" t="str">
            <v>4908110002600</v>
          </cell>
          <cell r="B733" t="str">
            <v>RIVERDALE C U SCHOOL DIST 100</v>
          </cell>
          <cell r="C733" t="str">
            <v>ROCK ISLAND</v>
          </cell>
          <cell r="D733" t="str">
            <v>Unit</v>
          </cell>
          <cell r="E733" t="str">
            <v>Avg</v>
          </cell>
          <cell r="F733">
            <v>1088.8599999999999</v>
          </cell>
          <cell r="H733">
            <v>303.98</v>
          </cell>
          <cell r="I733">
            <v>778.97000000000014</v>
          </cell>
          <cell r="K733">
            <v>438.65</v>
          </cell>
          <cell r="L733">
            <v>340.32</v>
          </cell>
          <cell r="N733">
            <v>0</v>
          </cell>
          <cell r="O733">
            <v>0</v>
          </cell>
          <cell r="P733">
            <v>1088.8600000000001</v>
          </cell>
          <cell r="R733">
            <v>492.54999999999995</v>
          </cell>
          <cell r="S733">
            <v>486.64</v>
          </cell>
          <cell r="T733">
            <v>255.98999999999998</v>
          </cell>
          <cell r="U733">
            <v>340.32</v>
          </cell>
        </row>
        <row r="734">
          <cell r="A734" t="str">
            <v>4908120002600</v>
          </cell>
          <cell r="B734" t="str">
            <v>SHERRARD COMM UNIT SCH DIST 200</v>
          </cell>
          <cell r="C734" t="str">
            <v>ROCK ISLAND</v>
          </cell>
          <cell r="D734" t="str">
            <v>Unit</v>
          </cell>
          <cell r="E734" t="str">
            <v>CY</v>
          </cell>
          <cell r="F734">
            <v>1361</v>
          </cell>
          <cell r="H734">
            <v>371.75</v>
          </cell>
          <cell r="I734">
            <v>984</v>
          </cell>
          <cell r="K734">
            <v>567</v>
          </cell>
          <cell r="L734">
            <v>417</v>
          </cell>
          <cell r="N734">
            <v>0</v>
          </cell>
          <cell r="O734">
            <v>0</v>
          </cell>
          <cell r="P734">
            <v>1361</v>
          </cell>
          <cell r="R734">
            <v>587</v>
          </cell>
          <cell r="S734">
            <v>581.75</v>
          </cell>
          <cell r="T734">
            <v>357</v>
          </cell>
          <cell r="U734">
            <v>417</v>
          </cell>
        </row>
        <row r="735">
          <cell r="A735" t="str">
            <v>4908130002600</v>
          </cell>
          <cell r="B735" t="str">
            <v>ROCKRIDGE C U SCHOOL DIST 300</v>
          </cell>
          <cell r="C735" t="str">
            <v>ROCK ISLAND</v>
          </cell>
          <cell r="D735" t="str">
            <v>Unit</v>
          </cell>
          <cell r="E735" t="str">
            <v>Avg</v>
          </cell>
          <cell r="F735">
            <v>1059.55</v>
          </cell>
          <cell r="H735">
            <v>275.99</v>
          </cell>
          <cell r="I735">
            <v>782.31</v>
          </cell>
          <cell r="K735">
            <v>405.15999999999997</v>
          </cell>
          <cell r="L735">
            <v>377.15</v>
          </cell>
          <cell r="N735">
            <v>0</v>
          </cell>
          <cell r="O735">
            <v>0</v>
          </cell>
          <cell r="P735">
            <v>1059.55</v>
          </cell>
          <cell r="R735">
            <v>427.57</v>
          </cell>
          <cell r="S735">
            <v>426.32</v>
          </cell>
          <cell r="T735">
            <v>254.82999999999998</v>
          </cell>
          <cell r="U735">
            <v>377.15</v>
          </cell>
        </row>
        <row r="736">
          <cell r="A736" t="str">
            <v>5008200902600</v>
          </cell>
          <cell r="B736" t="str">
            <v>LEBANON COMM UNIT SCH DIST 9</v>
          </cell>
          <cell r="C736" t="str">
            <v>ST CLAIR</v>
          </cell>
          <cell r="D736" t="str">
            <v>Unit</v>
          </cell>
          <cell r="E736" t="str">
            <v>CY</v>
          </cell>
          <cell r="F736">
            <v>553.75</v>
          </cell>
          <cell r="H736">
            <v>175</v>
          </cell>
          <cell r="I736">
            <v>373.5</v>
          </cell>
          <cell r="K736">
            <v>233</v>
          </cell>
          <cell r="L736">
            <v>140.5</v>
          </cell>
          <cell r="N736">
            <v>0</v>
          </cell>
          <cell r="O736">
            <v>0</v>
          </cell>
          <cell r="P736">
            <v>553.75</v>
          </cell>
          <cell r="R736">
            <v>269.25</v>
          </cell>
          <cell r="S736">
            <v>264</v>
          </cell>
          <cell r="T736">
            <v>144</v>
          </cell>
          <cell r="U736">
            <v>140.5</v>
          </cell>
        </row>
        <row r="737">
          <cell r="A737" t="str">
            <v>5008201902600</v>
          </cell>
          <cell r="B737" t="str">
            <v>MASCOUTAH C U DISTRICT 19</v>
          </cell>
          <cell r="C737" t="str">
            <v>ST CLAIR</v>
          </cell>
          <cell r="D737" t="str">
            <v>Unit</v>
          </cell>
          <cell r="E737" t="str">
            <v>CY</v>
          </cell>
          <cell r="F737">
            <v>4061.5</v>
          </cell>
          <cell r="H737">
            <v>1302</v>
          </cell>
          <cell r="I737">
            <v>2720</v>
          </cell>
          <cell r="K737">
            <v>1561</v>
          </cell>
          <cell r="L737">
            <v>1159</v>
          </cell>
          <cell r="N737">
            <v>0</v>
          </cell>
          <cell r="O737">
            <v>0</v>
          </cell>
          <cell r="P737">
            <v>4061.5</v>
          </cell>
          <cell r="R737">
            <v>1969.5</v>
          </cell>
          <cell r="S737">
            <v>1930</v>
          </cell>
          <cell r="T737">
            <v>933</v>
          </cell>
          <cell r="U737">
            <v>1159</v>
          </cell>
        </row>
        <row r="738">
          <cell r="A738" t="str">
            <v>5008203000300</v>
          </cell>
          <cell r="B738" t="str">
            <v>ST LIBORY CONS SCH DIST 30</v>
          </cell>
          <cell r="C738" t="str">
            <v>ST CLAIR</v>
          </cell>
          <cell r="D738" t="str">
            <v>Elementary</v>
          </cell>
          <cell r="E738" t="str">
            <v>Avg</v>
          </cell>
          <cell r="F738">
            <v>63.96</v>
          </cell>
          <cell r="H738">
            <v>24.490000000000002</v>
          </cell>
          <cell r="I738">
            <v>39.14</v>
          </cell>
          <cell r="K738">
            <v>39.14</v>
          </cell>
          <cell r="L738">
            <v>0</v>
          </cell>
          <cell r="N738">
            <v>63.959999999999994</v>
          </cell>
          <cell r="O738">
            <v>0</v>
          </cell>
          <cell r="P738">
            <v>0</v>
          </cell>
          <cell r="R738">
            <v>38.81</v>
          </cell>
          <cell r="S738">
            <v>38.480000000000004</v>
          </cell>
          <cell r="T738">
            <v>25.150000000000002</v>
          </cell>
          <cell r="U738">
            <v>0</v>
          </cell>
        </row>
        <row r="739">
          <cell r="A739" t="str">
            <v>5008204002600</v>
          </cell>
          <cell r="B739" t="str">
            <v>MARISSA C U SCH DIST 40</v>
          </cell>
          <cell r="C739" t="str">
            <v>ST CLAIR</v>
          </cell>
          <cell r="D739" t="str">
            <v>Unit</v>
          </cell>
          <cell r="E739" t="str">
            <v>Avg</v>
          </cell>
          <cell r="F739">
            <v>503.79</v>
          </cell>
          <cell r="H739">
            <v>133.82</v>
          </cell>
          <cell r="I739">
            <v>365.46999999999991</v>
          </cell>
          <cell r="K739">
            <v>206.49</v>
          </cell>
          <cell r="L739">
            <v>158.97999999999999</v>
          </cell>
          <cell r="N739">
            <v>0</v>
          </cell>
          <cell r="O739">
            <v>0</v>
          </cell>
          <cell r="P739">
            <v>503.78999999999985</v>
          </cell>
          <cell r="R739">
            <v>225.14999999999998</v>
          </cell>
          <cell r="S739">
            <v>220.64999999999998</v>
          </cell>
          <cell r="T739">
            <v>119.66</v>
          </cell>
          <cell r="U739">
            <v>158.97999999999999</v>
          </cell>
        </row>
        <row r="740">
          <cell r="A740" t="str">
            <v>5008206002600</v>
          </cell>
          <cell r="B740" t="str">
            <v>NEW ATHENS C U SCHOOL DIST 60</v>
          </cell>
          <cell r="C740" t="str">
            <v>ST CLAIR</v>
          </cell>
          <cell r="D740" t="str">
            <v>Unit</v>
          </cell>
          <cell r="E740" t="str">
            <v>Avg</v>
          </cell>
          <cell r="F740">
            <v>477.87</v>
          </cell>
          <cell r="H740">
            <v>112.82</v>
          </cell>
          <cell r="I740">
            <v>359.97</v>
          </cell>
          <cell r="K740">
            <v>193.65</v>
          </cell>
          <cell r="L740">
            <v>166.32</v>
          </cell>
          <cell r="N740">
            <v>0</v>
          </cell>
          <cell r="O740">
            <v>0</v>
          </cell>
          <cell r="P740">
            <v>477.86999999999989</v>
          </cell>
          <cell r="R740">
            <v>194.72999999999996</v>
          </cell>
          <cell r="S740">
            <v>189.64999999999998</v>
          </cell>
          <cell r="T740">
            <v>116.82</v>
          </cell>
          <cell r="U740">
            <v>166.32</v>
          </cell>
        </row>
        <row r="741">
          <cell r="A741" t="str">
            <v>5008207000400</v>
          </cell>
          <cell r="B741" t="str">
            <v>FREEBURG C C SCHOOL DIST 70</v>
          </cell>
          <cell r="C741" t="str">
            <v>ST CLAIR</v>
          </cell>
          <cell r="D741" t="str">
            <v>Elementary</v>
          </cell>
          <cell r="E741" t="str">
            <v>CY</v>
          </cell>
          <cell r="F741">
            <v>763</v>
          </cell>
          <cell r="H741">
            <v>306.5</v>
          </cell>
          <cell r="I741">
            <v>448.5</v>
          </cell>
          <cell r="K741">
            <v>448.5</v>
          </cell>
          <cell r="L741">
            <v>0</v>
          </cell>
          <cell r="N741">
            <v>763</v>
          </cell>
          <cell r="O741">
            <v>0</v>
          </cell>
          <cell r="P741">
            <v>0</v>
          </cell>
          <cell r="R741">
            <v>507</v>
          </cell>
          <cell r="S741">
            <v>499</v>
          </cell>
          <cell r="T741">
            <v>256</v>
          </cell>
          <cell r="U741">
            <v>0</v>
          </cell>
        </row>
        <row r="742">
          <cell r="A742" t="str">
            <v>5008207701600</v>
          </cell>
          <cell r="B742" t="str">
            <v>FREEBURG COMM H S DIST 77</v>
          </cell>
          <cell r="C742" t="str">
            <v>ST CLAIR</v>
          </cell>
          <cell r="D742" t="str">
            <v>High School</v>
          </cell>
          <cell r="E742" t="str">
            <v>CY</v>
          </cell>
          <cell r="F742">
            <v>674.5</v>
          </cell>
          <cell r="H742">
            <v>0</v>
          </cell>
          <cell r="I742">
            <v>674.5</v>
          </cell>
          <cell r="K742">
            <v>0</v>
          </cell>
          <cell r="L742">
            <v>674.5</v>
          </cell>
          <cell r="N742">
            <v>0</v>
          </cell>
          <cell r="O742">
            <v>674.5</v>
          </cell>
          <cell r="P742">
            <v>0</v>
          </cell>
          <cell r="R742">
            <v>0</v>
          </cell>
          <cell r="S742">
            <v>0</v>
          </cell>
          <cell r="T742">
            <v>0</v>
          </cell>
          <cell r="U742">
            <v>674.5</v>
          </cell>
        </row>
        <row r="743">
          <cell r="A743" t="str">
            <v>5008208500200</v>
          </cell>
          <cell r="B743" t="str">
            <v>SHILOH VILLAGE SCHOOL DIST 85</v>
          </cell>
          <cell r="C743" t="str">
            <v>ST CLAIR</v>
          </cell>
          <cell r="D743" t="str">
            <v>Elementary</v>
          </cell>
          <cell r="E743" t="str">
            <v>CY</v>
          </cell>
          <cell r="F743">
            <v>581.75</v>
          </cell>
          <cell r="H743">
            <v>247.5</v>
          </cell>
          <cell r="I743">
            <v>328</v>
          </cell>
          <cell r="K743">
            <v>328</v>
          </cell>
          <cell r="L743">
            <v>0</v>
          </cell>
          <cell r="N743">
            <v>581.75</v>
          </cell>
          <cell r="O743">
            <v>0</v>
          </cell>
          <cell r="P743">
            <v>0</v>
          </cell>
          <cell r="R743">
            <v>381.25</v>
          </cell>
          <cell r="S743">
            <v>375</v>
          </cell>
          <cell r="T743">
            <v>200.5</v>
          </cell>
          <cell r="U743">
            <v>0</v>
          </cell>
        </row>
        <row r="744">
          <cell r="A744" t="str">
            <v>5008209000400</v>
          </cell>
          <cell r="B744" t="str">
            <v>O FALLON C C SCHOOL DIST 90</v>
          </cell>
          <cell r="C744" t="str">
            <v>ST CLAIR</v>
          </cell>
          <cell r="D744" t="str">
            <v>Elementary</v>
          </cell>
          <cell r="E744" t="str">
            <v>CY</v>
          </cell>
          <cell r="F744">
            <v>3713.5</v>
          </cell>
          <cell r="H744">
            <v>1563</v>
          </cell>
          <cell r="I744">
            <v>2123</v>
          </cell>
          <cell r="K744">
            <v>2123</v>
          </cell>
          <cell r="L744">
            <v>0</v>
          </cell>
          <cell r="N744">
            <v>3713.5</v>
          </cell>
          <cell r="O744">
            <v>0</v>
          </cell>
          <cell r="P744">
            <v>0</v>
          </cell>
          <cell r="R744">
            <v>2403.5</v>
          </cell>
          <cell r="S744">
            <v>2376</v>
          </cell>
          <cell r="T744">
            <v>1310</v>
          </cell>
          <cell r="U744">
            <v>0</v>
          </cell>
        </row>
        <row r="745">
          <cell r="A745" t="str">
            <v>5008210400200</v>
          </cell>
          <cell r="B745" t="str">
            <v>CENTRAL SCHOOL DIST 104</v>
          </cell>
          <cell r="C745" t="str">
            <v>ST CLAIR</v>
          </cell>
          <cell r="D745" t="str">
            <v>Elementary</v>
          </cell>
          <cell r="E745" t="str">
            <v>CY</v>
          </cell>
          <cell r="F745">
            <v>572.75</v>
          </cell>
          <cell r="H745">
            <v>249</v>
          </cell>
          <cell r="I745">
            <v>315.5</v>
          </cell>
          <cell r="K745">
            <v>315.5</v>
          </cell>
          <cell r="L745">
            <v>0</v>
          </cell>
          <cell r="N745">
            <v>572.75</v>
          </cell>
          <cell r="O745">
            <v>0</v>
          </cell>
          <cell r="P745">
            <v>0</v>
          </cell>
          <cell r="R745">
            <v>384.25</v>
          </cell>
          <cell r="S745">
            <v>376</v>
          </cell>
          <cell r="T745">
            <v>188.5</v>
          </cell>
          <cell r="U745">
            <v>0</v>
          </cell>
        </row>
        <row r="746">
          <cell r="A746" t="str">
            <v>5008210500200</v>
          </cell>
          <cell r="B746" t="str">
            <v>PONTIAC-W HOLLIDAY SCH DIST 105</v>
          </cell>
          <cell r="C746" t="str">
            <v>ST CLAIR</v>
          </cell>
          <cell r="D746" t="str">
            <v>Elementary</v>
          </cell>
          <cell r="E746" t="str">
            <v>Avg</v>
          </cell>
          <cell r="F746">
            <v>658.48</v>
          </cell>
          <cell r="H746">
            <v>260.32</v>
          </cell>
          <cell r="I746">
            <v>391.15999999999997</v>
          </cell>
          <cell r="K746">
            <v>391.15999999999997</v>
          </cell>
          <cell r="L746">
            <v>0</v>
          </cell>
          <cell r="N746">
            <v>658.48</v>
          </cell>
          <cell r="O746">
            <v>0</v>
          </cell>
          <cell r="P746">
            <v>0</v>
          </cell>
          <cell r="R746">
            <v>416.97999999999996</v>
          </cell>
          <cell r="S746">
            <v>409.97999999999996</v>
          </cell>
          <cell r="T746">
            <v>241.5</v>
          </cell>
          <cell r="U746">
            <v>0</v>
          </cell>
        </row>
        <row r="747">
          <cell r="A747" t="str">
            <v>5008211000400</v>
          </cell>
          <cell r="B747" t="str">
            <v>GRANT COMM CONS SCH DIST 110</v>
          </cell>
          <cell r="C747" t="str">
            <v>ST CLAIR</v>
          </cell>
          <cell r="D747" t="str">
            <v>Elementary</v>
          </cell>
          <cell r="E747" t="str">
            <v>Avg</v>
          </cell>
          <cell r="F747">
            <v>579.46</v>
          </cell>
          <cell r="H747">
            <v>232.15</v>
          </cell>
          <cell r="I747">
            <v>339.65</v>
          </cell>
          <cell r="K747">
            <v>339.65</v>
          </cell>
          <cell r="L747">
            <v>0</v>
          </cell>
          <cell r="N747">
            <v>579.45999999999992</v>
          </cell>
          <cell r="O747">
            <v>0</v>
          </cell>
          <cell r="P747">
            <v>0</v>
          </cell>
          <cell r="R747">
            <v>365.96999999999991</v>
          </cell>
          <cell r="S747">
            <v>358.30999999999995</v>
          </cell>
          <cell r="T747">
            <v>213.48999999999998</v>
          </cell>
          <cell r="U747">
            <v>0</v>
          </cell>
        </row>
        <row r="748">
          <cell r="A748" t="str">
            <v>5008211300200</v>
          </cell>
          <cell r="B748" t="str">
            <v>WOLF BRANCH SCH DIST 113</v>
          </cell>
          <cell r="C748" t="str">
            <v>ST CLAIR</v>
          </cell>
          <cell r="D748" t="str">
            <v>Elementary</v>
          </cell>
          <cell r="E748" t="str">
            <v>Avg</v>
          </cell>
          <cell r="F748">
            <v>718.88</v>
          </cell>
          <cell r="H748">
            <v>303.48</v>
          </cell>
          <cell r="I748">
            <v>411.65</v>
          </cell>
          <cell r="K748">
            <v>411.65</v>
          </cell>
          <cell r="L748">
            <v>0</v>
          </cell>
          <cell r="N748">
            <v>718.88</v>
          </cell>
          <cell r="O748">
            <v>0</v>
          </cell>
          <cell r="P748">
            <v>0</v>
          </cell>
          <cell r="R748">
            <v>461.89</v>
          </cell>
          <cell r="S748">
            <v>458.14</v>
          </cell>
          <cell r="T748">
            <v>256.99</v>
          </cell>
          <cell r="U748">
            <v>0</v>
          </cell>
        </row>
        <row r="749">
          <cell r="A749" t="str">
            <v>5008211500200</v>
          </cell>
          <cell r="B749" t="str">
            <v>WHITESIDE SCHOOL DIST 115</v>
          </cell>
          <cell r="C749" t="str">
            <v>ST CLAIR</v>
          </cell>
          <cell r="D749" t="str">
            <v>Elementary</v>
          </cell>
          <cell r="E749" t="str">
            <v>CY</v>
          </cell>
          <cell r="F749">
            <v>1219.5</v>
          </cell>
          <cell r="H749">
            <v>485.5</v>
          </cell>
          <cell r="I749">
            <v>717</v>
          </cell>
          <cell r="K749">
            <v>717</v>
          </cell>
          <cell r="L749">
            <v>0</v>
          </cell>
          <cell r="N749">
            <v>1219.5</v>
          </cell>
          <cell r="O749">
            <v>0</v>
          </cell>
          <cell r="P749">
            <v>0</v>
          </cell>
          <cell r="R749">
            <v>778</v>
          </cell>
          <cell r="S749">
            <v>761</v>
          </cell>
          <cell r="T749">
            <v>441.5</v>
          </cell>
          <cell r="U749">
            <v>0</v>
          </cell>
        </row>
        <row r="750">
          <cell r="A750" t="str">
            <v>5008211600200</v>
          </cell>
          <cell r="B750" t="str">
            <v>HIGH MOUNT SCHOOL DIST 116</v>
          </cell>
          <cell r="C750" t="str">
            <v>ST CLAIR</v>
          </cell>
          <cell r="D750" t="str">
            <v>Elementary</v>
          </cell>
          <cell r="E750" t="str">
            <v>Avg</v>
          </cell>
          <cell r="F750">
            <v>360.3</v>
          </cell>
          <cell r="H750">
            <v>147.14999999999998</v>
          </cell>
          <cell r="I750">
            <v>208.64999999999998</v>
          </cell>
          <cell r="K750">
            <v>208.64999999999998</v>
          </cell>
          <cell r="L750">
            <v>0</v>
          </cell>
          <cell r="N750">
            <v>360.29999999999995</v>
          </cell>
          <cell r="O750">
            <v>0</v>
          </cell>
          <cell r="P750">
            <v>0</v>
          </cell>
          <cell r="R750">
            <v>228.47999999999996</v>
          </cell>
          <cell r="S750">
            <v>223.97999999999996</v>
          </cell>
          <cell r="T750">
            <v>131.82</v>
          </cell>
          <cell r="U750">
            <v>0</v>
          </cell>
        </row>
        <row r="751">
          <cell r="A751" t="str">
            <v>5008211800200</v>
          </cell>
          <cell r="B751" t="str">
            <v>BELLEVILLE SCHOOL DIST 118</v>
          </cell>
          <cell r="C751" t="str">
            <v>ST CLAIR</v>
          </cell>
          <cell r="D751" t="str">
            <v>Elementary</v>
          </cell>
          <cell r="E751" t="str">
            <v>Avg</v>
          </cell>
          <cell r="F751">
            <v>3531.64</v>
          </cell>
          <cell r="H751">
            <v>1420.3200000000002</v>
          </cell>
          <cell r="I751">
            <v>2061.4899999999998</v>
          </cell>
          <cell r="K751">
            <v>2061.4899999999998</v>
          </cell>
          <cell r="L751">
            <v>0</v>
          </cell>
          <cell r="N751">
            <v>3531.64</v>
          </cell>
          <cell r="O751">
            <v>0</v>
          </cell>
          <cell r="P751">
            <v>0</v>
          </cell>
          <cell r="R751">
            <v>2261.15</v>
          </cell>
          <cell r="S751">
            <v>2211.3200000000002</v>
          </cell>
          <cell r="T751">
            <v>1270.49</v>
          </cell>
          <cell r="U751">
            <v>0</v>
          </cell>
        </row>
        <row r="752">
          <cell r="A752" t="str">
            <v>5008211900200</v>
          </cell>
          <cell r="B752" t="str">
            <v>BELLE VALLEY SCHOOL DIST 119</v>
          </cell>
          <cell r="C752" t="str">
            <v>ST CLAIR</v>
          </cell>
          <cell r="D752" t="str">
            <v>Elementary</v>
          </cell>
          <cell r="E752" t="str">
            <v>CY</v>
          </cell>
          <cell r="F752">
            <v>1030.75</v>
          </cell>
          <cell r="H752">
            <v>424.5</v>
          </cell>
          <cell r="I752">
            <v>590.5</v>
          </cell>
          <cell r="K752">
            <v>590.5</v>
          </cell>
          <cell r="L752">
            <v>0</v>
          </cell>
          <cell r="N752">
            <v>1030.75</v>
          </cell>
          <cell r="O752">
            <v>0</v>
          </cell>
          <cell r="P752">
            <v>0</v>
          </cell>
          <cell r="R752">
            <v>657.75</v>
          </cell>
          <cell r="S752">
            <v>642</v>
          </cell>
          <cell r="T752">
            <v>373</v>
          </cell>
          <cell r="U752">
            <v>0</v>
          </cell>
        </row>
        <row r="753">
          <cell r="A753" t="str">
            <v>5008213000400</v>
          </cell>
          <cell r="B753" t="str">
            <v>SMITHTON C C SCHOOL DIST 130</v>
          </cell>
          <cell r="C753" t="str">
            <v>ST CLAIR</v>
          </cell>
          <cell r="D753" t="str">
            <v>Elementary</v>
          </cell>
          <cell r="E753" t="str">
            <v>CY</v>
          </cell>
          <cell r="F753">
            <v>561.25</v>
          </cell>
          <cell r="H753">
            <v>236.5</v>
          </cell>
          <cell r="I753">
            <v>321.5</v>
          </cell>
          <cell r="K753">
            <v>321.5</v>
          </cell>
          <cell r="L753">
            <v>0</v>
          </cell>
          <cell r="N753">
            <v>561.25</v>
          </cell>
          <cell r="O753">
            <v>0</v>
          </cell>
          <cell r="P753">
            <v>0</v>
          </cell>
          <cell r="R753">
            <v>357.75</v>
          </cell>
          <cell r="S753">
            <v>354.5</v>
          </cell>
          <cell r="T753">
            <v>203.5</v>
          </cell>
          <cell r="U753">
            <v>0</v>
          </cell>
        </row>
        <row r="754">
          <cell r="A754" t="str">
            <v>5008216000400</v>
          </cell>
          <cell r="B754" t="str">
            <v>MILLSTADT C C  SCH DIST 160</v>
          </cell>
          <cell r="C754" t="str">
            <v>ST CLAIR</v>
          </cell>
          <cell r="D754" t="str">
            <v>Elementary</v>
          </cell>
          <cell r="E754" t="str">
            <v>CY</v>
          </cell>
          <cell r="F754">
            <v>731</v>
          </cell>
          <cell r="H754">
            <v>299</v>
          </cell>
          <cell r="I754">
            <v>419</v>
          </cell>
          <cell r="K754">
            <v>419</v>
          </cell>
          <cell r="L754">
            <v>0</v>
          </cell>
          <cell r="N754">
            <v>731</v>
          </cell>
          <cell r="O754">
            <v>0</v>
          </cell>
          <cell r="P754">
            <v>0</v>
          </cell>
          <cell r="R754">
            <v>486</v>
          </cell>
          <cell r="S754">
            <v>473</v>
          </cell>
          <cell r="T754">
            <v>245</v>
          </cell>
          <cell r="U754">
            <v>0</v>
          </cell>
        </row>
        <row r="755">
          <cell r="A755" t="str">
            <v>5008217500200</v>
          </cell>
          <cell r="B755" t="str">
            <v>HARMONY EMGE SCHOOL DIST 175</v>
          </cell>
          <cell r="C755" t="str">
            <v>ST CLAIR</v>
          </cell>
          <cell r="D755" t="str">
            <v>Elementary</v>
          </cell>
          <cell r="E755" t="str">
            <v>CY</v>
          </cell>
          <cell r="F755">
            <v>747.5</v>
          </cell>
          <cell r="H755">
            <v>295</v>
          </cell>
          <cell r="I755">
            <v>444.5</v>
          </cell>
          <cell r="K755">
            <v>444.5</v>
          </cell>
          <cell r="L755">
            <v>0</v>
          </cell>
          <cell r="N755">
            <v>747.5</v>
          </cell>
          <cell r="O755">
            <v>0</v>
          </cell>
          <cell r="P755">
            <v>0</v>
          </cell>
          <cell r="R755">
            <v>495</v>
          </cell>
          <cell r="S755">
            <v>487</v>
          </cell>
          <cell r="T755">
            <v>252.5</v>
          </cell>
          <cell r="U755">
            <v>0</v>
          </cell>
        </row>
        <row r="756">
          <cell r="A756" t="str">
            <v>5008218100200</v>
          </cell>
          <cell r="B756" t="str">
            <v>SIGNAL HILL SCH DIST 181</v>
          </cell>
          <cell r="C756" t="str">
            <v>ST CLAIR</v>
          </cell>
          <cell r="D756" t="str">
            <v>Elementary</v>
          </cell>
          <cell r="E756" t="str">
            <v>Avg</v>
          </cell>
          <cell r="F756">
            <v>306.05</v>
          </cell>
          <cell r="H756">
            <v>116.82</v>
          </cell>
          <cell r="I756">
            <v>186.14999999999998</v>
          </cell>
          <cell r="K756">
            <v>186.14999999999998</v>
          </cell>
          <cell r="L756">
            <v>0</v>
          </cell>
          <cell r="N756">
            <v>306.04999999999995</v>
          </cell>
          <cell r="O756">
            <v>0</v>
          </cell>
          <cell r="P756">
            <v>0</v>
          </cell>
          <cell r="R756">
            <v>189.55999999999997</v>
          </cell>
          <cell r="S756">
            <v>186.48</v>
          </cell>
          <cell r="T756">
            <v>116.49</v>
          </cell>
          <cell r="U756">
            <v>0</v>
          </cell>
        </row>
        <row r="757">
          <cell r="A757" t="str">
            <v>5008218702600</v>
          </cell>
          <cell r="B757" t="str">
            <v>CAHOKIA COMM UNIT SCH DIST 187</v>
          </cell>
          <cell r="C757" t="str">
            <v>ST CLAIR</v>
          </cell>
          <cell r="D757" t="str">
            <v>Unit</v>
          </cell>
          <cell r="E757" t="str">
            <v>Avg</v>
          </cell>
          <cell r="F757">
            <v>3187.77</v>
          </cell>
          <cell r="H757">
            <v>1007.32</v>
          </cell>
          <cell r="I757">
            <v>2166.62</v>
          </cell>
          <cell r="K757">
            <v>1384.1399999999999</v>
          </cell>
          <cell r="L757">
            <v>782.48</v>
          </cell>
          <cell r="N757">
            <v>0</v>
          </cell>
          <cell r="O757">
            <v>0</v>
          </cell>
          <cell r="P757">
            <v>3187.7699999999995</v>
          </cell>
          <cell r="R757">
            <v>1571.97</v>
          </cell>
          <cell r="S757">
            <v>1558.14</v>
          </cell>
          <cell r="T757">
            <v>833.31999999999994</v>
          </cell>
          <cell r="U757">
            <v>782.48</v>
          </cell>
        </row>
        <row r="758">
          <cell r="A758" t="str">
            <v>5008218802200</v>
          </cell>
          <cell r="B758" t="str">
            <v>BROOKLYN UNIT DISTRICT 188</v>
          </cell>
          <cell r="C758" t="str">
            <v>ST CLAIR</v>
          </cell>
          <cell r="D758" t="str">
            <v>Unit</v>
          </cell>
          <cell r="E758" t="str">
            <v>Avg</v>
          </cell>
          <cell r="F758">
            <v>152.62</v>
          </cell>
          <cell r="H758">
            <v>67.309999999999988</v>
          </cell>
          <cell r="I758">
            <v>85.31</v>
          </cell>
          <cell r="K758">
            <v>47.65</v>
          </cell>
          <cell r="L758">
            <v>37.659999999999997</v>
          </cell>
          <cell r="N758">
            <v>0</v>
          </cell>
          <cell r="O758">
            <v>0</v>
          </cell>
          <cell r="P758">
            <v>152.61999999999998</v>
          </cell>
          <cell r="R758">
            <v>84.469999999999985</v>
          </cell>
          <cell r="S758">
            <v>84.469999999999985</v>
          </cell>
          <cell r="T758">
            <v>30.490000000000002</v>
          </cell>
          <cell r="U758">
            <v>37.659999999999997</v>
          </cell>
        </row>
        <row r="759">
          <cell r="A759" t="str">
            <v>5008218902200</v>
          </cell>
          <cell r="B759" t="str">
            <v>EAST ST LOUIS SCHOOL DIST 189</v>
          </cell>
          <cell r="C759" t="str">
            <v>ST CLAIR</v>
          </cell>
          <cell r="D759" t="str">
            <v>Unit</v>
          </cell>
          <cell r="E759" t="str">
            <v>Avg</v>
          </cell>
          <cell r="F759">
            <v>4910.28</v>
          </cell>
          <cell r="H759">
            <v>1552.16</v>
          </cell>
          <cell r="I759">
            <v>3336.4599999999996</v>
          </cell>
          <cell r="K759">
            <v>1877.65</v>
          </cell>
          <cell r="L759">
            <v>1458.8100000000002</v>
          </cell>
          <cell r="N759">
            <v>0</v>
          </cell>
          <cell r="O759">
            <v>0</v>
          </cell>
          <cell r="P759">
            <v>4910.28</v>
          </cell>
          <cell r="R759">
            <v>2342.98</v>
          </cell>
          <cell r="S759">
            <v>2321.3200000000002</v>
          </cell>
          <cell r="T759">
            <v>1108.49</v>
          </cell>
          <cell r="U759">
            <v>1458.8100000000002</v>
          </cell>
        </row>
        <row r="760">
          <cell r="A760" t="str">
            <v>5008219602600</v>
          </cell>
          <cell r="B760" t="str">
            <v>DUPO COMM UNIT SCH DISTRICT 196</v>
          </cell>
          <cell r="C760" t="str">
            <v>ST CLAIR</v>
          </cell>
          <cell r="D760" t="str">
            <v>Unit</v>
          </cell>
          <cell r="E760" t="str">
            <v>CY</v>
          </cell>
          <cell r="F760">
            <v>937.75</v>
          </cell>
          <cell r="H760">
            <v>280</v>
          </cell>
          <cell r="I760">
            <v>651.5</v>
          </cell>
          <cell r="K760">
            <v>393</v>
          </cell>
          <cell r="L760">
            <v>258.5</v>
          </cell>
          <cell r="N760">
            <v>0</v>
          </cell>
          <cell r="O760">
            <v>0</v>
          </cell>
          <cell r="P760">
            <v>937.75</v>
          </cell>
          <cell r="R760">
            <v>443.75</v>
          </cell>
          <cell r="S760">
            <v>437.5</v>
          </cell>
          <cell r="T760">
            <v>235.5</v>
          </cell>
          <cell r="U760">
            <v>258.5</v>
          </cell>
        </row>
        <row r="761">
          <cell r="A761" t="str">
            <v>5008220101700</v>
          </cell>
          <cell r="B761" t="str">
            <v>BELLEVILLE TWP HS DIST 201</v>
          </cell>
          <cell r="C761" t="str">
            <v>ST CLAIR</v>
          </cell>
          <cell r="D761" t="str">
            <v>High School</v>
          </cell>
          <cell r="E761" t="str">
            <v>Avg</v>
          </cell>
          <cell r="F761">
            <v>4663.82</v>
          </cell>
          <cell r="H761">
            <v>0</v>
          </cell>
          <cell r="I761">
            <v>4663.82</v>
          </cell>
          <cell r="K761">
            <v>0</v>
          </cell>
          <cell r="L761">
            <v>4663.82</v>
          </cell>
          <cell r="N761">
            <v>0</v>
          </cell>
          <cell r="O761">
            <v>4663.82</v>
          </cell>
          <cell r="P761">
            <v>0</v>
          </cell>
          <cell r="R761">
            <v>0</v>
          </cell>
          <cell r="S761">
            <v>0</v>
          </cell>
          <cell r="T761">
            <v>0</v>
          </cell>
          <cell r="U761">
            <v>4663.82</v>
          </cell>
        </row>
        <row r="762">
          <cell r="A762" t="str">
            <v>5008220301700</v>
          </cell>
          <cell r="B762" t="str">
            <v>O FALLON TWP HIGH SCH DIST 203</v>
          </cell>
          <cell r="C762" t="str">
            <v>ST CLAIR</v>
          </cell>
          <cell r="D762" t="str">
            <v>High School</v>
          </cell>
          <cell r="E762" t="str">
            <v>CY</v>
          </cell>
          <cell r="F762">
            <v>2477.5</v>
          </cell>
          <cell r="H762">
            <v>0</v>
          </cell>
          <cell r="I762">
            <v>2477.5</v>
          </cell>
          <cell r="K762">
            <v>0</v>
          </cell>
          <cell r="L762">
            <v>2477.5</v>
          </cell>
          <cell r="N762">
            <v>0</v>
          </cell>
          <cell r="O762">
            <v>2477.5</v>
          </cell>
          <cell r="P762">
            <v>0</v>
          </cell>
          <cell r="R762">
            <v>0</v>
          </cell>
          <cell r="S762">
            <v>0</v>
          </cell>
          <cell r="T762">
            <v>0</v>
          </cell>
          <cell r="U762">
            <v>2477.5</v>
          </cell>
        </row>
        <row r="763">
          <cell r="A763" t="str">
            <v>5106520002600</v>
          </cell>
          <cell r="B763" t="str">
            <v>GREENVIEW C U SCH DIST 200</v>
          </cell>
          <cell r="C763" t="str">
            <v>MENARD</v>
          </cell>
          <cell r="D763" t="str">
            <v>Unit</v>
          </cell>
          <cell r="E763" t="str">
            <v>Avg</v>
          </cell>
          <cell r="F763">
            <v>197.38</v>
          </cell>
          <cell r="H763">
            <v>50.66</v>
          </cell>
          <cell r="I763">
            <v>145.63999999999999</v>
          </cell>
          <cell r="K763">
            <v>82.82</v>
          </cell>
          <cell r="L763">
            <v>62.819999999999993</v>
          </cell>
          <cell r="N763">
            <v>0</v>
          </cell>
          <cell r="O763">
            <v>0</v>
          </cell>
          <cell r="P763">
            <v>197.37999999999997</v>
          </cell>
          <cell r="R763">
            <v>83.399999999999991</v>
          </cell>
          <cell r="S763">
            <v>82.32</v>
          </cell>
          <cell r="T763">
            <v>51.16</v>
          </cell>
          <cell r="U763">
            <v>62.819999999999993</v>
          </cell>
        </row>
        <row r="764">
          <cell r="A764" t="str">
            <v>5106520202600</v>
          </cell>
          <cell r="B764" t="str">
            <v>PORTA COMM UNIT SCHOOL DIST 202</v>
          </cell>
          <cell r="C764" t="str">
            <v>MENARD</v>
          </cell>
          <cell r="D764" t="str">
            <v>Unit</v>
          </cell>
          <cell r="E764" t="str">
            <v>CY</v>
          </cell>
          <cell r="F764">
            <v>1001.75</v>
          </cell>
          <cell r="H764">
            <v>313.5</v>
          </cell>
          <cell r="I764">
            <v>677</v>
          </cell>
          <cell r="K764">
            <v>383.5</v>
          </cell>
          <cell r="L764">
            <v>293.5</v>
          </cell>
          <cell r="N764">
            <v>0</v>
          </cell>
          <cell r="O764">
            <v>0</v>
          </cell>
          <cell r="P764">
            <v>1001.75</v>
          </cell>
          <cell r="R764">
            <v>473.75</v>
          </cell>
          <cell r="S764">
            <v>462.5</v>
          </cell>
          <cell r="T764">
            <v>234.5</v>
          </cell>
          <cell r="U764">
            <v>293.5</v>
          </cell>
        </row>
        <row r="765">
          <cell r="A765" t="str">
            <v>5106521302600</v>
          </cell>
          <cell r="B765" t="str">
            <v>ATHENS COMM UNIT SCH DIST 213</v>
          </cell>
          <cell r="C765" t="str">
            <v>MENARD</v>
          </cell>
          <cell r="D765" t="str">
            <v>Unit</v>
          </cell>
          <cell r="E765" t="str">
            <v>Avg</v>
          </cell>
          <cell r="F765">
            <v>1040.53</v>
          </cell>
          <cell r="H765">
            <v>291.99</v>
          </cell>
          <cell r="I765">
            <v>743.13</v>
          </cell>
          <cell r="K765">
            <v>419.47999999999996</v>
          </cell>
          <cell r="L765">
            <v>323.64999999999998</v>
          </cell>
          <cell r="N765">
            <v>0</v>
          </cell>
          <cell r="O765">
            <v>0</v>
          </cell>
          <cell r="P765">
            <v>1040.53</v>
          </cell>
          <cell r="R765">
            <v>453.88999999999993</v>
          </cell>
          <cell r="S765">
            <v>448.47999999999996</v>
          </cell>
          <cell r="T765">
            <v>262.99</v>
          </cell>
          <cell r="U765">
            <v>323.64999999999998</v>
          </cell>
        </row>
        <row r="766">
          <cell r="A766" t="str">
            <v>5108400102600</v>
          </cell>
          <cell r="B766" t="str">
            <v>TRI CITY COMM UNIT SCH DIST 1</v>
          </cell>
          <cell r="C766" t="str">
            <v>SANGAMON</v>
          </cell>
          <cell r="D766" t="str">
            <v>Unit</v>
          </cell>
          <cell r="E766" t="str">
            <v>Avg</v>
          </cell>
          <cell r="F766">
            <v>516.79</v>
          </cell>
          <cell r="H766">
            <v>162.32</v>
          </cell>
          <cell r="I766">
            <v>349.80999999999995</v>
          </cell>
          <cell r="K766">
            <v>196.82</v>
          </cell>
          <cell r="L766">
            <v>152.99</v>
          </cell>
          <cell r="N766">
            <v>0</v>
          </cell>
          <cell r="O766">
            <v>0</v>
          </cell>
          <cell r="P766">
            <v>516.79</v>
          </cell>
          <cell r="R766">
            <v>240.31</v>
          </cell>
          <cell r="S766">
            <v>235.64999999999998</v>
          </cell>
          <cell r="T766">
            <v>123.49</v>
          </cell>
          <cell r="U766">
            <v>152.99</v>
          </cell>
        </row>
        <row r="767">
          <cell r="A767" t="str">
            <v>5108400502600</v>
          </cell>
          <cell r="B767" t="str">
            <v>BALL CHATHAM C U SCHOOL DIST 5</v>
          </cell>
          <cell r="C767" t="str">
            <v>SANGAMON</v>
          </cell>
          <cell r="D767" t="str">
            <v>Unit</v>
          </cell>
          <cell r="E767" t="str">
            <v>Avg</v>
          </cell>
          <cell r="F767">
            <v>4677.72</v>
          </cell>
          <cell r="H767">
            <v>1409.83</v>
          </cell>
          <cell r="I767">
            <v>3239.64</v>
          </cell>
          <cell r="K767">
            <v>1818.32</v>
          </cell>
          <cell r="L767">
            <v>1421.32</v>
          </cell>
          <cell r="N767">
            <v>0</v>
          </cell>
          <cell r="O767">
            <v>0</v>
          </cell>
          <cell r="P767">
            <v>4677.72</v>
          </cell>
          <cell r="R767">
            <v>2159.5700000000002</v>
          </cell>
          <cell r="S767">
            <v>2131.3200000000002</v>
          </cell>
          <cell r="T767">
            <v>1096.83</v>
          </cell>
          <cell r="U767">
            <v>1421.32</v>
          </cell>
        </row>
        <row r="768">
          <cell r="A768" t="str">
            <v>5108400802600</v>
          </cell>
          <cell r="B768" t="str">
            <v>PLEASANT PLAINS C U SCHOOL DIST 8</v>
          </cell>
          <cell r="C768" t="str">
            <v>SANGAMON</v>
          </cell>
          <cell r="D768" t="str">
            <v>Unit</v>
          </cell>
          <cell r="E768" t="str">
            <v>Avg</v>
          </cell>
          <cell r="F768">
            <v>1246.03</v>
          </cell>
          <cell r="H768">
            <v>360.47999999999996</v>
          </cell>
          <cell r="I768">
            <v>878.97</v>
          </cell>
          <cell r="K768">
            <v>474.98999999999995</v>
          </cell>
          <cell r="L768">
            <v>403.97999999999996</v>
          </cell>
          <cell r="N768">
            <v>0</v>
          </cell>
          <cell r="O768">
            <v>0</v>
          </cell>
          <cell r="P768">
            <v>1246.03</v>
          </cell>
          <cell r="R768">
            <v>546.39</v>
          </cell>
          <cell r="S768">
            <v>539.80999999999995</v>
          </cell>
          <cell r="T768">
            <v>295.65999999999997</v>
          </cell>
          <cell r="U768">
            <v>403.97999999999996</v>
          </cell>
        </row>
        <row r="769">
          <cell r="A769" t="str">
            <v>5108401002600</v>
          </cell>
          <cell r="B769" t="str">
            <v>AUBURN COMM UNIT SCHOOL DIST 10</v>
          </cell>
          <cell r="C769" t="str">
            <v>SANGAMON</v>
          </cell>
          <cell r="D769" t="str">
            <v>Unit</v>
          </cell>
          <cell r="E769" t="str">
            <v>Avg</v>
          </cell>
          <cell r="F769">
            <v>1201.96</v>
          </cell>
          <cell r="H769">
            <v>324.99</v>
          </cell>
          <cell r="I769">
            <v>870.31000000000006</v>
          </cell>
          <cell r="K769">
            <v>464.33</v>
          </cell>
          <cell r="L769">
            <v>405.97999999999996</v>
          </cell>
          <cell r="N769">
            <v>0</v>
          </cell>
          <cell r="O769">
            <v>0</v>
          </cell>
          <cell r="P769">
            <v>1201.9599999999998</v>
          </cell>
          <cell r="R769">
            <v>510.15</v>
          </cell>
          <cell r="S769">
            <v>503.49</v>
          </cell>
          <cell r="T769">
            <v>285.83</v>
          </cell>
          <cell r="U769">
            <v>405.97999999999996</v>
          </cell>
        </row>
        <row r="770">
          <cell r="A770" t="str">
            <v>5108401102600</v>
          </cell>
          <cell r="B770" t="str">
            <v>PAWNEE COMM UNIT SCHOOL DIST 11</v>
          </cell>
          <cell r="C770" t="str">
            <v>SANGAMON</v>
          </cell>
          <cell r="D770" t="str">
            <v>Unit</v>
          </cell>
          <cell r="E770" t="str">
            <v>Avg</v>
          </cell>
          <cell r="F770">
            <v>565.37</v>
          </cell>
          <cell r="H770">
            <v>172.82</v>
          </cell>
          <cell r="I770">
            <v>389.14</v>
          </cell>
          <cell r="K770">
            <v>219.32</v>
          </cell>
          <cell r="L770">
            <v>169.82</v>
          </cell>
          <cell r="N770">
            <v>0</v>
          </cell>
          <cell r="O770">
            <v>0</v>
          </cell>
          <cell r="P770">
            <v>565.37</v>
          </cell>
          <cell r="R770">
            <v>264.89</v>
          </cell>
          <cell r="S770">
            <v>261.47999999999996</v>
          </cell>
          <cell r="T770">
            <v>130.66</v>
          </cell>
          <cell r="U770">
            <v>169.82</v>
          </cell>
        </row>
        <row r="771">
          <cell r="A771" t="str">
            <v>5108401402600</v>
          </cell>
          <cell r="B771" t="str">
            <v>RIVERTON C U SCHOOL DIST 14</v>
          </cell>
          <cell r="C771" t="str">
            <v>SANGAMON</v>
          </cell>
          <cell r="D771" t="str">
            <v>Unit</v>
          </cell>
          <cell r="E771" t="str">
            <v>Avg</v>
          </cell>
          <cell r="F771">
            <v>1351.14</v>
          </cell>
          <cell r="H771">
            <v>365</v>
          </cell>
          <cell r="I771">
            <v>967.48</v>
          </cell>
          <cell r="K771">
            <v>556.16</v>
          </cell>
          <cell r="L771">
            <v>411.32</v>
          </cell>
          <cell r="N771">
            <v>0</v>
          </cell>
          <cell r="O771">
            <v>0</v>
          </cell>
          <cell r="P771">
            <v>1351.1399999999999</v>
          </cell>
          <cell r="R771">
            <v>605.31999999999994</v>
          </cell>
          <cell r="S771">
            <v>586.66</v>
          </cell>
          <cell r="T771">
            <v>334.5</v>
          </cell>
          <cell r="U771">
            <v>411.32</v>
          </cell>
        </row>
        <row r="772">
          <cell r="A772" t="str">
            <v>5108401502600</v>
          </cell>
          <cell r="B772" t="str">
            <v>WILLIAMSVILLE C U SCHOOL DIST 15</v>
          </cell>
          <cell r="C772" t="str">
            <v>SANGAMON</v>
          </cell>
          <cell r="D772" t="str">
            <v>Unit</v>
          </cell>
          <cell r="E772" t="str">
            <v>CY</v>
          </cell>
          <cell r="F772">
            <v>1497.5</v>
          </cell>
          <cell r="H772">
            <v>428</v>
          </cell>
          <cell r="I772">
            <v>1059.5</v>
          </cell>
          <cell r="K772">
            <v>585.5</v>
          </cell>
          <cell r="L772">
            <v>474</v>
          </cell>
          <cell r="N772">
            <v>0</v>
          </cell>
          <cell r="O772">
            <v>0</v>
          </cell>
          <cell r="P772">
            <v>1497.5</v>
          </cell>
          <cell r="R772">
            <v>658.5</v>
          </cell>
          <cell r="S772">
            <v>648.5</v>
          </cell>
          <cell r="T772">
            <v>365</v>
          </cell>
          <cell r="U772">
            <v>474</v>
          </cell>
        </row>
        <row r="773">
          <cell r="A773" t="str">
            <v>5108401602600</v>
          </cell>
          <cell r="B773" t="str">
            <v>COMMUNITY UNIT SCHOOL DIST 16</v>
          </cell>
          <cell r="C773" t="str">
            <v>SANGAMON</v>
          </cell>
          <cell r="D773" t="str">
            <v>Unit</v>
          </cell>
          <cell r="E773" t="str">
            <v>Avg</v>
          </cell>
          <cell r="F773">
            <v>874.71</v>
          </cell>
          <cell r="H773">
            <v>251.32999999999998</v>
          </cell>
          <cell r="I773">
            <v>616.62999999999988</v>
          </cell>
          <cell r="K773">
            <v>333.15</v>
          </cell>
          <cell r="L773">
            <v>283.48</v>
          </cell>
          <cell r="N773">
            <v>0</v>
          </cell>
          <cell r="O773">
            <v>0</v>
          </cell>
          <cell r="P773">
            <v>874.70999999999992</v>
          </cell>
          <cell r="R773">
            <v>397.74</v>
          </cell>
          <cell r="S773">
            <v>390.99</v>
          </cell>
          <cell r="T773">
            <v>193.49</v>
          </cell>
          <cell r="U773">
            <v>283.48</v>
          </cell>
        </row>
        <row r="774">
          <cell r="A774" t="str">
            <v>5108418602500</v>
          </cell>
          <cell r="B774" t="str">
            <v>SPRINGFIELD SCHOOL DISTRICT 186</v>
          </cell>
          <cell r="C774" t="str">
            <v>SANGAMON</v>
          </cell>
          <cell r="D774" t="str">
            <v>Unit</v>
          </cell>
          <cell r="E774" t="str">
            <v>Avg</v>
          </cell>
          <cell r="F774">
            <v>12892.87</v>
          </cell>
          <cell r="H774">
            <v>3967.3199999999997</v>
          </cell>
          <cell r="I774">
            <v>8777.2999999999993</v>
          </cell>
          <cell r="K774">
            <v>5033.9799999999996</v>
          </cell>
          <cell r="L774">
            <v>3743.3199999999997</v>
          </cell>
          <cell r="N774">
            <v>0</v>
          </cell>
          <cell r="O774">
            <v>0</v>
          </cell>
          <cell r="P774">
            <v>12892.869999999999</v>
          </cell>
          <cell r="R774">
            <v>6103.4</v>
          </cell>
          <cell r="S774">
            <v>5955.15</v>
          </cell>
          <cell r="T774">
            <v>3046.15</v>
          </cell>
          <cell r="U774">
            <v>3743.3199999999997</v>
          </cell>
        </row>
        <row r="775">
          <cell r="A775" t="str">
            <v>5306012602600</v>
          </cell>
          <cell r="B775" t="str">
            <v>HAVANA COMM UNIT SCHOOL DIST 126</v>
          </cell>
          <cell r="C775" t="str">
            <v>MASON</v>
          </cell>
          <cell r="D775" t="str">
            <v>Unit</v>
          </cell>
          <cell r="E775" t="str">
            <v>Avg</v>
          </cell>
          <cell r="F775">
            <v>854.87</v>
          </cell>
          <cell r="H775">
            <v>246.14999999999998</v>
          </cell>
          <cell r="I775">
            <v>595.80999999999995</v>
          </cell>
          <cell r="K775">
            <v>317.65999999999997</v>
          </cell>
          <cell r="L775">
            <v>278.14999999999998</v>
          </cell>
          <cell r="N775">
            <v>0</v>
          </cell>
          <cell r="O775">
            <v>0</v>
          </cell>
          <cell r="P775">
            <v>854.86999999999989</v>
          </cell>
          <cell r="R775">
            <v>374.21999999999991</v>
          </cell>
          <cell r="S775">
            <v>361.30999999999995</v>
          </cell>
          <cell r="T775">
            <v>202.5</v>
          </cell>
          <cell r="U775">
            <v>278.14999999999998</v>
          </cell>
        </row>
        <row r="776">
          <cell r="A776" t="str">
            <v>5306018902600</v>
          </cell>
          <cell r="B776" t="str">
            <v>ILLINI CENTRAL C U SCH DIST 189</v>
          </cell>
          <cell r="C776" t="str">
            <v>MASON</v>
          </cell>
          <cell r="D776" t="str">
            <v>Unit</v>
          </cell>
          <cell r="E776" t="str">
            <v>Avg</v>
          </cell>
          <cell r="F776">
            <v>629.45000000000005</v>
          </cell>
          <cell r="H776">
            <v>184.99</v>
          </cell>
          <cell r="I776">
            <v>436.2999999999999</v>
          </cell>
          <cell r="K776">
            <v>252.98999999999995</v>
          </cell>
          <cell r="L776">
            <v>183.31</v>
          </cell>
          <cell r="N776">
            <v>0</v>
          </cell>
          <cell r="O776">
            <v>0</v>
          </cell>
          <cell r="P776">
            <v>629.44999999999993</v>
          </cell>
          <cell r="R776">
            <v>294.97999999999996</v>
          </cell>
          <cell r="S776">
            <v>286.82</v>
          </cell>
          <cell r="T776">
            <v>151.16</v>
          </cell>
          <cell r="U776">
            <v>183.31</v>
          </cell>
        </row>
        <row r="777">
          <cell r="A777" t="str">
            <v>5306019102600</v>
          </cell>
          <cell r="B777" t="str">
            <v>MIDWEST CENTRAL CUSD 191</v>
          </cell>
          <cell r="C777" t="str">
            <v>MASON</v>
          </cell>
          <cell r="D777" t="str">
            <v>Unit</v>
          </cell>
          <cell r="E777" t="str">
            <v>Avg</v>
          </cell>
          <cell r="F777">
            <v>860.79</v>
          </cell>
          <cell r="H777">
            <v>241.73</v>
          </cell>
          <cell r="I777">
            <v>612.4799999999999</v>
          </cell>
          <cell r="K777">
            <v>307.65999999999997</v>
          </cell>
          <cell r="L777">
            <v>304.82</v>
          </cell>
          <cell r="N777">
            <v>0</v>
          </cell>
          <cell r="O777">
            <v>0</v>
          </cell>
          <cell r="P777">
            <v>860.78999999999985</v>
          </cell>
          <cell r="R777">
            <v>364.80999999999995</v>
          </cell>
          <cell r="S777">
            <v>358.23</v>
          </cell>
          <cell r="T777">
            <v>191.16</v>
          </cell>
          <cell r="U777">
            <v>304.82</v>
          </cell>
        </row>
        <row r="778">
          <cell r="A778" t="str">
            <v>5309005000200</v>
          </cell>
          <cell r="B778" t="str">
            <v>DISTRICT 50 SCHOOLS</v>
          </cell>
          <cell r="C778" t="str">
            <v>TAZEWELL</v>
          </cell>
          <cell r="D778" t="str">
            <v>Elementary</v>
          </cell>
          <cell r="E778" t="str">
            <v>Avg</v>
          </cell>
          <cell r="F778">
            <v>693.88</v>
          </cell>
          <cell r="H778">
            <v>284.81999999999994</v>
          </cell>
          <cell r="I778">
            <v>397.15</v>
          </cell>
          <cell r="K778">
            <v>397.15</v>
          </cell>
          <cell r="L778">
            <v>0</v>
          </cell>
          <cell r="N778">
            <v>693.88</v>
          </cell>
          <cell r="O778">
            <v>0</v>
          </cell>
          <cell r="P778">
            <v>0</v>
          </cell>
          <cell r="R778">
            <v>448.04999999999995</v>
          </cell>
          <cell r="S778">
            <v>436.13999999999987</v>
          </cell>
          <cell r="T778">
            <v>245.82999999999998</v>
          </cell>
          <cell r="U778">
            <v>0</v>
          </cell>
        </row>
        <row r="779">
          <cell r="A779" t="str">
            <v>5309005100200</v>
          </cell>
          <cell r="B779" t="str">
            <v>CENTRAL SCHOOL DISTRICT 51</v>
          </cell>
          <cell r="C779" t="str">
            <v>TAZEWELL</v>
          </cell>
          <cell r="D779" t="str">
            <v>Elementary</v>
          </cell>
          <cell r="E779" t="str">
            <v>CY</v>
          </cell>
          <cell r="F779">
            <v>1399.5</v>
          </cell>
          <cell r="H779">
            <v>610.5</v>
          </cell>
          <cell r="I779">
            <v>767</v>
          </cell>
          <cell r="K779">
            <v>767</v>
          </cell>
          <cell r="L779">
            <v>0</v>
          </cell>
          <cell r="N779">
            <v>1399.5</v>
          </cell>
          <cell r="O779">
            <v>0</v>
          </cell>
          <cell r="P779">
            <v>0</v>
          </cell>
          <cell r="R779">
            <v>929</v>
          </cell>
          <cell r="S779">
            <v>907</v>
          </cell>
          <cell r="T779">
            <v>470.5</v>
          </cell>
          <cell r="U779">
            <v>0</v>
          </cell>
        </row>
        <row r="780">
          <cell r="A780" t="str">
            <v>5309005200200</v>
          </cell>
          <cell r="B780" t="str">
            <v>WASHINGTON SCHOOL DIST 52</v>
          </cell>
          <cell r="C780" t="str">
            <v>TAZEWELL</v>
          </cell>
          <cell r="D780" t="str">
            <v>Elementary</v>
          </cell>
          <cell r="E780" t="str">
            <v>Avg</v>
          </cell>
          <cell r="F780">
            <v>915.04</v>
          </cell>
          <cell r="H780">
            <v>363.32</v>
          </cell>
          <cell r="I780">
            <v>544.64</v>
          </cell>
          <cell r="K780">
            <v>544.64</v>
          </cell>
          <cell r="L780">
            <v>0</v>
          </cell>
          <cell r="N780">
            <v>915.04</v>
          </cell>
          <cell r="O780">
            <v>0</v>
          </cell>
          <cell r="P780">
            <v>0</v>
          </cell>
          <cell r="R780">
            <v>553.89</v>
          </cell>
          <cell r="S780">
            <v>546.80999999999995</v>
          </cell>
          <cell r="T780">
            <v>361.15</v>
          </cell>
          <cell r="U780">
            <v>0</v>
          </cell>
        </row>
        <row r="781">
          <cell r="A781" t="str">
            <v>5309007600200</v>
          </cell>
          <cell r="B781" t="str">
            <v>CREVE COEUR SCHOOL DISTRICT 76</v>
          </cell>
          <cell r="C781" t="str">
            <v>TAZEWELL</v>
          </cell>
          <cell r="D781" t="str">
            <v>Elementary</v>
          </cell>
          <cell r="E781" t="str">
            <v>Avg</v>
          </cell>
          <cell r="F781">
            <v>539.72</v>
          </cell>
          <cell r="H781">
            <v>238.32</v>
          </cell>
          <cell r="I781">
            <v>292.64999999999998</v>
          </cell>
          <cell r="K781">
            <v>292.64999999999998</v>
          </cell>
          <cell r="L781">
            <v>0</v>
          </cell>
          <cell r="N781">
            <v>539.71999999999991</v>
          </cell>
          <cell r="O781">
            <v>0</v>
          </cell>
          <cell r="P781">
            <v>0</v>
          </cell>
          <cell r="R781">
            <v>362.72999999999996</v>
          </cell>
          <cell r="S781">
            <v>353.97999999999996</v>
          </cell>
          <cell r="T781">
            <v>176.99</v>
          </cell>
          <cell r="U781">
            <v>0</v>
          </cell>
        </row>
        <row r="782">
          <cell r="A782" t="str">
            <v>5309008500200</v>
          </cell>
          <cell r="B782" t="str">
            <v>ROBEIN SCHOOL DISTRICT 85</v>
          </cell>
          <cell r="C782" t="str">
            <v>TAZEWELL</v>
          </cell>
          <cell r="D782" t="str">
            <v>Elementary</v>
          </cell>
          <cell r="E782" t="str">
            <v>CY</v>
          </cell>
          <cell r="F782">
            <v>174.75</v>
          </cell>
          <cell r="H782">
            <v>74.5</v>
          </cell>
          <cell r="I782">
            <v>98</v>
          </cell>
          <cell r="K782">
            <v>98</v>
          </cell>
          <cell r="L782">
            <v>0</v>
          </cell>
          <cell r="N782">
            <v>174.75</v>
          </cell>
          <cell r="O782">
            <v>0</v>
          </cell>
          <cell r="P782">
            <v>0</v>
          </cell>
          <cell r="R782">
            <v>112.25</v>
          </cell>
          <cell r="S782">
            <v>110</v>
          </cell>
          <cell r="T782">
            <v>62.5</v>
          </cell>
          <cell r="U782">
            <v>0</v>
          </cell>
        </row>
        <row r="783">
          <cell r="A783" t="str">
            <v>5309008600200</v>
          </cell>
          <cell r="B783" t="str">
            <v>EAST PEORIA SCHOOL DISTRICT 86</v>
          </cell>
          <cell r="C783" t="str">
            <v>TAZEWELL</v>
          </cell>
          <cell r="D783" t="str">
            <v>Elementary</v>
          </cell>
          <cell r="E783" t="str">
            <v>Avg</v>
          </cell>
          <cell r="F783">
            <v>1507.45</v>
          </cell>
          <cell r="H783">
            <v>623.48</v>
          </cell>
          <cell r="I783">
            <v>862.81</v>
          </cell>
          <cell r="K783">
            <v>862.81</v>
          </cell>
          <cell r="L783">
            <v>0</v>
          </cell>
          <cell r="N783">
            <v>1507.45</v>
          </cell>
          <cell r="O783">
            <v>0</v>
          </cell>
          <cell r="P783">
            <v>0</v>
          </cell>
          <cell r="R783">
            <v>949.13</v>
          </cell>
          <cell r="S783">
            <v>927.97</v>
          </cell>
          <cell r="T783">
            <v>558.31999999999994</v>
          </cell>
          <cell r="U783">
            <v>0</v>
          </cell>
        </row>
        <row r="784">
          <cell r="A784" t="str">
            <v>5309009800200</v>
          </cell>
          <cell r="B784" t="str">
            <v>RANKIN COMMUNITY SCHOOL DIST 98</v>
          </cell>
          <cell r="C784" t="str">
            <v>TAZEWELL</v>
          </cell>
          <cell r="D784" t="str">
            <v>Elementary</v>
          </cell>
          <cell r="E784" t="str">
            <v>Avg</v>
          </cell>
          <cell r="F784">
            <v>182.21</v>
          </cell>
          <cell r="H784">
            <v>67.819999999999993</v>
          </cell>
          <cell r="I784">
            <v>113.30999999999999</v>
          </cell>
          <cell r="K784">
            <v>113.30999999999999</v>
          </cell>
          <cell r="L784">
            <v>0</v>
          </cell>
          <cell r="N784">
            <v>182.21</v>
          </cell>
          <cell r="O784">
            <v>0</v>
          </cell>
          <cell r="P784">
            <v>0</v>
          </cell>
          <cell r="R784">
            <v>117.06</v>
          </cell>
          <cell r="S784">
            <v>115.97999999999999</v>
          </cell>
          <cell r="T784">
            <v>65.149999999999991</v>
          </cell>
          <cell r="U784">
            <v>0</v>
          </cell>
        </row>
        <row r="785">
          <cell r="A785" t="str">
            <v>5309010200200</v>
          </cell>
          <cell r="B785" t="str">
            <v>N PEKIN &amp; MARQUETTE HGHT S D 102</v>
          </cell>
          <cell r="C785" t="str">
            <v>TAZEWELL</v>
          </cell>
          <cell r="D785" t="str">
            <v>Elementary</v>
          </cell>
          <cell r="E785" t="str">
            <v>Avg</v>
          </cell>
          <cell r="F785">
            <v>457.31</v>
          </cell>
          <cell r="H785">
            <v>199.66</v>
          </cell>
          <cell r="I785">
            <v>251.81999999999996</v>
          </cell>
          <cell r="K785">
            <v>251.81999999999996</v>
          </cell>
          <cell r="L785">
            <v>0</v>
          </cell>
          <cell r="N785">
            <v>457.30999999999995</v>
          </cell>
          <cell r="O785">
            <v>0</v>
          </cell>
          <cell r="P785">
            <v>0</v>
          </cell>
          <cell r="R785">
            <v>299.82</v>
          </cell>
          <cell r="S785">
            <v>293.99</v>
          </cell>
          <cell r="T785">
            <v>157.49</v>
          </cell>
          <cell r="U785">
            <v>0</v>
          </cell>
        </row>
        <row r="786">
          <cell r="A786" t="str">
            <v>5309010800200</v>
          </cell>
          <cell r="B786" t="str">
            <v>PEKIN PUBLIC SCHOOL DIST 108</v>
          </cell>
          <cell r="C786" t="str">
            <v>TAZEWELL</v>
          </cell>
          <cell r="D786" t="str">
            <v>Elementary</v>
          </cell>
          <cell r="E786" t="str">
            <v>Avg</v>
          </cell>
          <cell r="F786">
            <v>3376.79</v>
          </cell>
          <cell r="H786">
            <v>1429.1499999999999</v>
          </cell>
          <cell r="I786">
            <v>1885.3100000000002</v>
          </cell>
          <cell r="K786">
            <v>1885.3100000000002</v>
          </cell>
          <cell r="L786">
            <v>0</v>
          </cell>
          <cell r="N786">
            <v>3376.7899999999995</v>
          </cell>
          <cell r="O786">
            <v>0</v>
          </cell>
          <cell r="P786">
            <v>0</v>
          </cell>
          <cell r="R786">
            <v>2217.4699999999998</v>
          </cell>
          <cell r="S786">
            <v>2155.14</v>
          </cell>
          <cell r="T786">
            <v>1159.3200000000002</v>
          </cell>
          <cell r="U786">
            <v>0</v>
          </cell>
        </row>
        <row r="787">
          <cell r="A787" t="str">
            <v>5309013700200</v>
          </cell>
          <cell r="B787" t="str">
            <v>SOUTH PEKIN SCHOOL DIST 137</v>
          </cell>
          <cell r="C787" t="str">
            <v>TAZEWELL</v>
          </cell>
          <cell r="D787" t="str">
            <v>Elementary</v>
          </cell>
          <cell r="E787" t="str">
            <v>Avg</v>
          </cell>
          <cell r="F787">
            <v>188.72</v>
          </cell>
          <cell r="H787">
            <v>75.319999999999993</v>
          </cell>
          <cell r="I787">
            <v>109.32</v>
          </cell>
          <cell r="K787">
            <v>109.32</v>
          </cell>
          <cell r="L787">
            <v>0</v>
          </cell>
          <cell r="N787">
            <v>188.72</v>
          </cell>
          <cell r="O787">
            <v>0</v>
          </cell>
          <cell r="P787">
            <v>0</v>
          </cell>
          <cell r="R787">
            <v>124.06</v>
          </cell>
          <cell r="S787">
            <v>119.97999999999999</v>
          </cell>
          <cell r="T787">
            <v>64.66</v>
          </cell>
          <cell r="U787">
            <v>0</v>
          </cell>
        </row>
        <row r="788">
          <cell r="A788" t="str">
            <v>5309030301600</v>
          </cell>
          <cell r="B788" t="str">
            <v>PEKIN COMM H S DIST 303</v>
          </cell>
          <cell r="C788" t="str">
            <v>TAZEWELL</v>
          </cell>
          <cell r="D788" t="str">
            <v>High School</v>
          </cell>
          <cell r="E788" t="str">
            <v>CY</v>
          </cell>
          <cell r="F788">
            <v>1819.5</v>
          </cell>
          <cell r="H788">
            <v>0</v>
          </cell>
          <cell r="I788">
            <v>1819.5</v>
          </cell>
          <cell r="K788">
            <v>0</v>
          </cell>
          <cell r="L788">
            <v>1819.5</v>
          </cell>
          <cell r="N788">
            <v>0</v>
          </cell>
          <cell r="O788">
            <v>1819.5</v>
          </cell>
          <cell r="P788">
            <v>0</v>
          </cell>
          <cell r="R788">
            <v>0</v>
          </cell>
          <cell r="S788">
            <v>0</v>
          </cell>
          <cell r="T788">
            <v>0</v>
          </cell>
          <cell r="U788">
            <v>1819.5</v>
          </cell>
        </row>
        <row r="789">
          <cell r="A789" t="str">
            <v>5309030801600</v>
          </cell>
          <cell r="B789" t="str">
            <v>WASHINGTON COMM H S DIST 308</v>
          </cell>
          <cell r="C789" t="str">
            <v>TAZEWELL</v>
          </cell>
          <cell r="D789" t="str">
            <v>High School</v>
          </cell>
          <cell r="E789" t="str">
            <v>CY</v>
          </cell>
          <cell r="F789">
            <v>1414</v>
          </cell>
          <cell r="H789">
            <v>0</v>
          </cell>
          <cell r="I789">
            <v>1414</v>
          </cell>
          <cell r="K789">
            <v>0</v>
          </cell>
          <cell r="L789">
            <v>1414</v>
          </cell>
          <cell r="N789">
            <v>0</v>
          </cell>
          <cell r="O789">
            <v>1414</v>
          </cell>
          <cell r="P789">
            <v>0</v>
          </cell>
          <cell r="R789">
            <v>0</v>
          </cell>
          <cell r="S789">
            <v>0</v>
          </cell>
          <cell r="T789">
            <v>0</v>
          </cell>
          <cell r="U789">
            <v>1414</v>
          </cell>
        </row>
        <row r="790">
          <cell r="A790" t="str">
            <v>5309030901600</v>
          </cell>
          <cell r="B790" t="str">
            <v>EAST PEORIA COMM H S DIST 309</v>
          </cell>
          <cell r="C790" t="str">
            <v>TAZEWELL</v>
          </cell>
          <cell r="D790" t="str">
            <v>High School</v>
          </cell>
          <cell r="E790" t="str">
            <v>CY</v>
          </cell>
          <cell r="F790">
            <v>999.5</v>
          </cell>
          <cell r="H790">
            <v>0</v>
          </cell>
          <cell r="I790">
            <v>999.5</v>
          </cell>
          <cell r="K790">
            <v>0</v>
          </cell>
          <cell r="L790">
            <v>999.5</v>
          </cell>
          <cell r="N790">
            <v>0</v>
          </cell>
          <cell r="O790">
            <v>999.5</v>
          </cell>
          <cell r="P790">
            <v>0</v>
          </cell>
          <cell r="R790">
            <v>0</v>
          </cell>
          <cell r="S790">
            <v>0</v>
          </cell>
          <cell r="T790">
            <v>0</v>
          </cell>
          <cell r="U790">
            <v>999.5</v>
          </cell>
        </row>
        <row r="791">
          <cell r="A791" t="str">
            <v>5309060600400</v>
          </cell>
          <cell r="B791" t="str">
            <v>SPRING LAKE C C SCH DIST 606</v>
          </cell>
          <cell r="C791" t="str">
            <v>TAZEWELL</v>
          </cell>
          <cell r="D791" t="str">
            <v>Elementary</v>
          </cell>
          <cell r="E791" t="str">
            <v>Avg</v>
          </cell>
          <cell r="F791">
            <v>63.81</v>
          </cell>
          <cell r="H791">
            <v>24.490000000000002</v>
          </cell>
          <cell r="I791">
            <v>39.32</v>
          </cell>
          <cell r="K791">
            <v>39.32</v>
          </cell>
          <cell r="L791">
            <v>0</v>
          </cell>
          <cell r="N791">
            <v>63.81</v>
          </cell>
          <cell r="O791">
            <v>0</v>
          </cell>
          <cell r="P791">
            <v>0</v>
          </cell>
          <cell r="R791">
            <v>39.15</v>
          </cell>
          <cell r="S791">
            <v>39.15</v>
          </cell>
          <cell r="T791">
            <v>24.66</v>
          </cell>
          <cell r="U791">
            <v>0</v>
          </cell>
        </row>
        <row r="792">
          <cell r="A792" t="str">
            <v>5309070102600</v>
          </cell>
          <cell r="B792" t="str">
            <v>DEER CREEK-MACKINAW CUSD 701</v>
          </cell>
          <cell r="C792" t="str">
            <v>TAZEWELL</v>
          </cell>
          <cell r="D792" t="str">
            <v>Unit</v>
          </cell>
          <cell r="E792" t="str">
            <v>CY</v>
          </cell>
          <cell r="F792">
            <v>1015.75</v>
          </cell>
          <cell r="H792">
            <v>300.5</v>
          </cell>
          <cell r="I792">
            <v>709</v>
          </cell>
          <cell r="K792">
            <v>383</v>
          </cell>
          <cell r="L792">
            <v>326</v>
          </cell>
          <cell r="N792">
            <v>0</v>
          </cell>
          <cell r="O792">
            <v>0</v>
          </cell>
          <cell r="P792">
            <v>1015.75</v>
          </cell>
          <cell r="R792">
            <v>466.75</v>
          </cell>
          <cell r="S792">
            <v>460.5</v>
          </cell>
          <cell r="T792">
            <v>223</v>
          </cell>
          <cell r="U792">
            <v>326</v>
          </cell>
        </row>
        <row r="793">
          <cell r="A793" t="str">
            <v>5309070202600</v>
          </cell>
          <cell r="B793" t="str">
            <v>TREMONT COMM UNIT DIST 702</v>
          </cell>
          <cell r="C793" t="str">
            <v>TAZEWELL</v>
          </cell>
          <cell r="D793" t="str">
            <v>Unit</v>
          </cell>
          <cell r="E793" t="str">
            <v>CY</v>
          </cell>
          <cell r="F793">
            <v>1005</v>
          </cell>
          <cell r="H793">
            <v>275</v>
          </cell>
          <cell r="I793">
            <v>721.5</v>
          </cell>
          <cell r="K793">
            <v>361</v>
          </cell>
          <cell r="L793">
            <v>360.5</v>
          </cell>
          <cell r="N793">
            <v>0</v>
          </cell>
          <cell r="O793">
            <v>0</v>
          </cell>
          <cell r="P793">
            <v>1005</v>
          </cell>
          <cell r="R793">
            <v>432</v>
          </cell>
          <cell r="S793">
            <v>423.5</v>
          </cell>
          <cell r="T793">
            <v>212.5</v>
          </cell>
          <cell r="U793">
            <v>360.5</v>
          </cell>
        </row>
        <row r="794">
          <cell r="A794" t="str">
            <v>5309070302600</v>
          </cell>
          <cell r="B794" t="str">
            <v>DELAVAN COMM UNIT DIST 703</v>
          </cell>
          <cell r="C794" t="str">
            <v>TAZEWELL</v>
          </cell>
          <cell r="D794" t="str">
            <v>Unit</v>
          </cell>
          <cell r="E794" t="str">
            <v>Avg</v>
          </cell>
          <cell r="F794">
            <v>451.38</v>
          </cell>
          <cell r="H794">
            <v>127.82</v>
          </cell>
          <cell r="I794">
            <v>317.31</v>
          </cell>
          <cell r="K794">
            <v>178.65</v>
          </cell>
          <cell r="L794">
            <v>138.66</v>
          </cell>
          <cell r="N794">
            <v>0</v>
          </cell>
          <cell r="O794">
            <v>0</v>
          </cell>
          <cell r="P794">
            <v>451.37999999999994</v>
          </cell>
          <cell r="R794">
            <v>206.72999999999996</v>
          </cell>
          <cell r="S794">
            <v>200.47999999999996</v>
          </cell>
          <cell r="T794">
            <v>105.99</v>
          </cell>
          <cell r="U794">
            <v>138.66</v>
          </cell>
        </row>
        <row r="795">
          <cell r="A795" t="str">
            <v>5309070902600</v>
          </cell>
          <cell r="B795" t="str">
            <v>MORTON C U SCHOOL DISTRICT 709</v>
          </cell>
          <cell r="C795" t="str">
            <v>TAZEWELL</v>
          </cell>
          <cell r="D795" t="str">
            <v>Unit</v>
          </cell>
          <cell r="E795" t="str">
            <v>CY</v>
          </cell>
          <cell r="F795">
            <v>3101</v>
          </cell>
          <cell r="H795">
            <v>912.5</v>
          </cell>
          <cell r="I795">
            <v>2164</v>
          </cell>
          <cell r="K795">
            <v>1196.5</v>
          </cell>
          <cell r="L795">
            <v>967.5</v>
          </cell>
          <cell r="N795">
            <v>0</v>
          </cell>
          <cell r="O795">
            <v>0</v>
          </cell>
          <cell r="P795">
            <v>3101</v>
          </cell>
          <cell r="R795">
            <v>1384.5</v>
          </cell>
          <cell r="S795">
            <v>1360</v>
          </cell>
          <cell r="T795">
            <v>749</v>
          </cell>
          <cell r="U795">
            <v>967.5</v>
          </cell>
        </row>
        <row r="796">
          <cell r="A796" t="str">
            <v>5310200100400</v>
          </cell>
          <cell r="B796" t="str">
            <v>METAMORA C C SCH DIST 1</v>
          </cell>
          <cell r="C796" t="str">
            <v>WOODFORD</v>
          </cell>
          <cell r="D796" t="str">
            <v>Elementary</v>
          </cell>
          <cell r="E796" t="str">
            <v>CY</v>
          </cell>
          <cell r="F796">
            <v>883.75</v>
          </cell>
          <cell r="H796">
            <v>394</v>
          </cell>
          <cell r="I796">
            <v>484</v>
          </cell>
          <cell r="K796">
            <v>484</v>
          </cell>
          <cell r="L796">
            <v>0</v>
          </cell>
          <cell r="N796">
            <v>883.75</v>
          </cell>
          <cell r="O796">
            <v>0</v>
          </cell>
          <cell r="P796">
            <v>0</v>
          </cell>
          <cell r="R796">
            <v>595.25</v>
          </cell>
          <cell r="S796">
            <v>589.5</v>
          </cell>
          <cell r="T796">
            <v>288.5</v>
          </cell>
          <cell r="U796">
            <v>0</v>
          </cell>
        </row>
        <row r="797">
          <cell r="A797" t="str">
            <v>5310200200400</v>
          </cell>
          <cell r="B797" t="str">
            <v>RIVERVIEW C C SCHOOL DISTRICT 2</v>
          </cell>
          <cell r="C797" t="str">
            <v>WOODFORD</v>
          </cell>
          <cell r="D797" t="str">
            <v>Elementary</v>
          </cell>
          <cell r="E797" t="str">
            <v>Avg</v>
          </cell>
          <cell r="F797">
            <v>209.39</v>
          </cell>
          <cell r="H797">
            <v>84.82</v>
          </cell>
          <cell r="I797">
            <v>122.32</v>
          </cell>
          <cell r="K797">
            <v>122.32</v>
          </cell>
          <cell r="L797">
            <v>0</v>
          </cell>
          <cell r="N797">
            <v>209.39</v>
          </cell>
          <cell r="O797">
            <v>0</v>
          </cell>
          <cell r="P797">
            <v>0</v>
          </cell>
          <cell r="R797">
            <v>136.57</v>
          </cell>
          <cell r="S797">
            <v>134.32</v>
          </cell>
          <cell r="T797">
            <v>72.819999999999993</v>
          </cell>
          <cell r="U797">
            <v>0</v>
          </cell>
        </row>
        <row r="798">
          <cell r="A798" t="str">
            <v>5310200602600</v>
          </cell>
          <cell r="B798" t="str">
            <v>FIELDCREST CUSD #6</v>
          </cell>
          <cell r="C798" t="str">
            <v>WOODFORD</v>
          </cell>
          <cell r="D798" t="str">
            <v>Unit</v>
          </cell>
          <cell r="E798" t="str">
            <v>Avg</v>
          </cell>
          <cell r="F798">
            <v>924.78</v>
          </cell>
          <cell r="H798">
            <v>248.32</v>
          </cell>
          <cell r="I798">
            <v>672.8</v>
          </cell>
          <cell r="K798">
            <v>351.48999999999995</v>
          </cell>
          <cell r="L798">
            <v>321.31</v>
          </cell>
          <cell r="N798">
            <v>0</v>
          </cell>
          <cell r="O798">
            <v>0</v>
          </cell>
          <cell r="P798">
            <v>924.78</v>
          </cell>
          <cell r="R798">
            <v>378.81</v>
          </cell>
          <cell r="S798">
            <v>375.15</v>
          </cell>
          <cell r="T798">
            <v>224.65999999999997</v>
          </cell>
          <cell r="U798">
            <v>321.31</v>
          </cell>
        </row>
        <row r="799">
          <cell r="A799" t="str">
            <v>5310201102600</v>
          </cell>
          <cell r="B799" t="str">
            <v>EL PASO-GRIDLEY CUSD 11</v>
          </cell>
          <cell r="C799" t="str">
            <v>WOODFORD</v>
          </cell>
          <cell r="D799" t="str">
            <v>Unit</v>
          </cell>
          <cell r="E799" t="str">
            <v>Avg</v>
          </cell>
          <cell r="F799">
            <v>1170.95</v>
          </cell>
          <cell r="H799">
            <v>348.82</v>
          </cell>
          <cell r="I799">
            <v>815.8</v>
          </cell>
          <cell r="K799">
            <v>448.13999999999993</v>
          </cell>
          <cell r="L799">
            <v>367.65999999999997</v>
          </cell>
          <cell r="N799">
            <v>0</v>
          </cell>
          <cell r="O799">
            <v>0</v>
          </cell>
          <cell r="P799">
            <v>1170.95</v>
          </cell>
          <cell r="R799">
            <v>530.96999999999991</v>
          </cell>
          <cell r="S799">
            <v>524.64</v>
          </cell>
          <cell r="T799">
            <v>272.32</v>
          </cell>
          <cell r="U799">
            <v>367.65999999999997</v>
          </cell>
        </row>
        <row r="800">
          <cell r="A800" t="str">
            <v>5310202102600</v>
          </cell>
          <cell r="B800" t="str">
            <v>LOWPOINT-WASHBURN C U S DIST 21</v>
          </cell>
          <cell r="C800" t="str">
            <v>WOODFORD</v>
          </cell>
          <cell r="D800" t="str">
            <v>Unit</v>
          </cell>
          <cell r="E800" t="str">
            <v>Avg</v>
          </cell>
          <cell r="F800">
            <v>326.54000000000002</v>
          </cell>
          <cell r="H800">
            <v>107.82</v>
          </cell>
          <cell r="I800">
            <v>215.63999999999993</v>
          </cell>
          <cell r="K800">
            <v>112.82</v>
          </cell>
          <cell r="L800">
            <v>102.82</v>
          </cell>
          <cell r="N800">
            <v>0</v>
          </cell>
          <cell r="O800">
            <v>0</v>
          </cell>
          <cell r="P800">
            <v>326.53999999999991</v>
          </cell>
          <cell r="R800">
            <v>156.55999999999997</v>
          </cell>
          <cell r="S800">
            <v>153.47999999999999</v>
          </cell>
          <cell r="T800">
            <v>67.16</v>
          </cell>
          <cell r="U800">
            <v>102.82</v>
          </cell>
        </row>
        <row r="801">
          <cell r="A801" t="str">
            <v>5310206002600</v>
          </cell>
          <cell r="B801" t="str">
            <v>ROANOKE BENSON C U S DIST 60</v>
          </cell>
          <cell r="C801" t="str">
            <v>WOODFORD</v>
          </cell>
          <cell r="D801" t="str">
            <v>Unit</v>
          </cell>
          <cell r="E801" t="str">
            <v>Avg</v>
          </cell>
          <cell r="F801">
            <v>499.3</v>
          </cell>
          <cell r="H801">
            <v>153.99</v>
          </cell>
          <cell r="I801">
            <v>343.80999999999995</v>
          </cell>
          <cell r="K801">
            <v>179.99</v>
          </cell>
          <cell r="L801">
            <v>163.82</v>
          </cell>
          <cell r="N801">
            <v>0</v>
          </cell>
          <cell r="O801">
            <v>0</v>
          </cell>
          <cell r="P801">
            <v>499.29999999999995</v>
          </cell>
          <cell r="R801">
            <v>225.82</v>
          </cell>
          <cell r="S801">
            <v>224.32</v>
          </cell>
          <cell r="T801">
            <v>109.66</v>
          </cell>
          <cell r="U801">
            <v>163.82</v>
          </cell>
        </row>
        <row r="802">
          <cell r="A802" t="str">
            <v>5310206900200</v>
          </cell>
          <cell r="B802" t="str">
            <v>GERMANTOWN HILLS SCHOOL DIST 69</v>
          </cell>
          <cell r="C802" t="str">
            <v>WOODFORD</v>
          </cell>
          <cell r="D802" t="str">
            <v>Elementary</v>
          </cell>
          <cell r="E802" t="str">
            <v>CY</v>
          </cell>
          <cell r="F802">
            <v>825.75</v>
          </cell>
          <cell r="H802">
            <v>348.5</v>
          </cell>
          <cell r="I802">
            <v>470</v>
          </cell>
          <cell r="K802">
            <v>470</v>
          </cell>
          <cell r="L802">
            <v>0</v>
          </cell>
          <cell r="N802">
            <v>825.75</v>
          </cell>
          <cell r="O802">
            <v>0</v>
          </cell>
          <cell r="P802">
            <v>0</v>
          </cell>
          <cell r="R802">
            <v>545.25</v>
          </cell>
          <cell r="S802">
            <v>538</v>
          </cell>
          <cell r="T802">
            <v>280.5</v>
          </cell>
          <cell r="U802">
            <v>0</v>
          </cell>
        </row>
        <row r="803">
          <cell r="A803" t="str">
            <v>5310212201700</v>
          </cell>
          <cell r="B803" t="str">
            <v>METAMORA TWP H S DIST 122</v>
          </cell>
          <cell r="C803" t="str">
            <v>WOODFORD</v>
          </cell>
          <cell r="D803" t="str">
            <v>High School</v>
          </cell>
          <cell r="E803" t="str">
            <v>Avg</v>
          </cell>
          <cell r="F803">
            <v>978.83</v>
          </cell>
          <cell r="H803">
            <v>0</v>
          </cell>
          <cell r="I803">
            <v>978.83</v>
          </cell>
          <cell r="K803">
            <v>0</v>
          </cell>
          <cell r="L803">
            <v>978.83</v>
          </cell>
          <cell r="N803">
            <v>0</v>
          </cell>
          <cell r="O803">
            <v>978.83</v>
          </cell>
          <cell r="P803">
            <v>0</v>
          </cell>
          <cell r="R803">
            <v>0</v>
          </cell>
          <cell r="S803">
            <v>0</v>
          </cell>
          <cell r="T803">
            <v>0</v>
          </cell>
          <cell r="U803">
            <v>978.83</v>
          </cell>
        </row>
        <row r="804">
          <cell r="A804" t="str">
            <v>5310214002600</v>
          </cell>
          <cell r="B804" t="str">
            <v>EUREKA C U DIST 140</v>
          </cell>
          <cell r="C804" t="str">
            <v>WOODFORD</v>
          </cell>
          <cell r="D804" t="str">
            <v>Unit</v>
          </cell>
          <cell r="E804" t="str">
            <v>CY</v>
          </cell>
          <cell r="F804">
            <v>1556</v>
          </cell>
          <cell r="H804">
            <v>449</v>
          </cell>
          <cell r="I804">
            <v>1099</v>
          </cell>
          <cell r="K804">
            <v>629.5</v>
          </cell>
          <cell r="L804">
            <v>469.5</v>
          </cell>
          <cell r="N804">
            <v>0</v>
          </cell>
          <cell r="O804">
            <v>0</v>
          </cell>
          <cell r="P804">
            <v>1556</v>
          </cell>
          <cell r="R804">
            <v>725</v>
          </cell>
          <cell r="S804">
            <v>717</v>
          </cell>
          <cell r="T804">
            <v>361.5</v>
          </cell>
          <cell r="U804">
            <v>469.5</v>
          </cell>
        </row>
        <row r="805">
          <cell r="A805" t="str">
            <v>5409200102600</v>
          </cell>
          <cell r="B805" t="str">
            <v>BISMARCK HENNING C U SCHOOL DIST</v>
          </cell>
          <cell r="C805" t="str">
            <v>VERMILION</v>
          </cell>
          <cell r="D805" t="str">
            <v>Unit</v>
          </cell>
          <cell r="E805" t="str">
            <v>Avg</v>
          </cell>
          <cell r="F805">
            <v>796.04</v>
          </cell>
          <cell r="H805">
            <v>222.99</v>
          </cell>
          <cell r="I805">
            <v>568.96999999999991</v>
          </cell>
          <cell r="K805">
            <v>328.82</v>
          </cell>
          <cell r="L805">
            <v>240.15</v>
          </cell>
          <cell r="N805">
            <v>0</v>
          </cell>
          <cell r="O805">
            <v>0</v>
          </cell>
          <cell r="P805">
            <v>796.03999999999985</v>
          </cell>
          <cell r="R805">
            <v>360.4</v>
          </cell>
          <cell r="S805">
            <v>356.32</v>
          </cell>
          <cell r="T805">
            <v>195.49</v>
          </cell>
          <cell r="U805">
            <v>240.15</v>
          </cell>
        </row>
        <row r="806">
          <cell r="A806" t="str">
            <v>5409200202600</v>
          </cell>
          <cell r="B806" t="str">
            <v>WESTVILLE C U SCHOOL DIST 2</v>
          </cell>
          <cell r="C806" t="str">
            <v>VERMILION</v>
          </cell>
          <cell r="D806" t="str">
            <v>Unit</v>
          </cell>
          <cell r="E806" t="str">
            <v>Avg</v>
          </cell>
          <cell r="F806">
            <v>1254.8800000000001</v>
          </cell>
          <cell r="H806">
            <v>374.15999999999997</v>
          </cell>
          <cell r="I806">
            <v>870.14</v>
          </cell>
          <cell r="K806">
            <v>499.32</v>
          </cell>
          <cell r="L806">
            <v>370.81999999999994</v>
          </cell>
          <cell r="N806">
            <v>0</v>
          </cell>
          <cell r="O806">
            <v>0</v>
          </cell>
          <cell r="P806">
            <v>1254.8800000000001</v>
          </cell>
          <cell r="R806">
            <v>582.74</v>
          </cell>
          <cell r="S806">
            <v>572.16</v>
          </cell>
          <cell r="T806">
            <v>301.32</v>
          </cell>
          <cell r="U806">
            <v>370.81999999999994</v>
          </cell>
        </row>
        <row r="807">
          <cell r="A807" t="str">
            <v>5409200402600</v>
          </cell>
          <cell r="B807" t="str">
            <v>GEORGETOWN-RIDGE FARM C U D 4</v>
          </cell>
          <cell r="C807" t="str">
            <v>VERMILION</v>
          </cell>
          <cell r="D807" t="str">
            <v>Unit</v>
          </cell>
          <cell r="E807" t="str">
            <v>Avg</v>
          </cell>
          <cell r="F807">
            <v>918.11</v>
          </cell>
          <cell r="H807">
            <v>281.82</v>
          </cell>
          <cell r="I807">
            <v>627.96</v>
          </cell>
          <cell r="K807">
            <v>345.81</v>
          </cell>
          <cell r="L807">
            <v>282.14999999999998</v>
          </cell>
          <cell r="N807">
            <v>0</v>
          </cell>
          <cell r="O807">
            <v>0</v>
          </cell>
          <cell r="P807">
            <v>918.1099999999999</v>
          </cell>
          <cell r="R807">
            <v>425.80999999999995</v>
          </cell>
          <cell r="S807">
            <v>417.48</v>
          </cell>
          <cell r="T807">
            <v>210.14999999999998</v>
          </cell>
          <cell r="U807">
            <v>282.14999999999998</v>
          </cell>
        </row>
        <row r="808">
          <cell r="A808" t="str">
            <v>5409200702600</v>
          </cell>
          <cell r="B808" t="str">
            <v>ROSSVILLE-ALVIN CU SCH DIST 7</v>
          </cell>
          <cell r="C808" t="str">
            <v>VERMILION</v>
          </cell>
          <cell r="D808" t="str">
            <v>Unit</v>
          </cell>
          <cell r="E808" t="str">
            <v>Avg</v>
          </cell>
          <cell r="F808">
            <v>374.38</v>
          </cell>
          <cell r="H808">
            <v>112.99</v>
          </cell>
          <cell r="I808">
            <v>259.14</v>
          </cell>
          <cell r="K808">
            <v>150.65</v>
          </cell>
          <cell r="L808">
            <v>108.49</v>
          </cell>
          <cell r="N808">
            <v>0</v>
          </cell>
          <cell r="O808">
            <v>0</v>
          </cell>
          <cell r="P808">
            <v>374.38</v>
          </cell>
          <cell r="R808">
            <v>176.07</v>
          </cell>
          <cell r="S808">
            <v>173.82</v>
          </cell>
          <cell r="T808">
            <v>89.82</v>
          </cell>
          <cell r="U808">
            <v>108.49</v>
          </cell>
        </row>
        <row r="809">
          <cell r="A809" t="str">
            <v>5409201002600</v>
          </cell>
          <cell r="B809" t="str">
            <v>POTOMAC C U SCH DIST 10</v>
          </cell>
          <cell r="C809" t="str">
            <v>VERMILION</v>
          </cell>
          <cell r="D809" t="str">
            <v>Unit</v>
          </cell>
          <cell r="E809" t="str">
            <v>Avg</v>
          </cell>
          <cell r="F809">
            <v>206.78</v>
          </cell>
          <cell r="H809">
            <v>54.980000000000004</v>
          </cell>
          <cell r="I809">
            <v>148.64000000000001</v>
          </cell>
          <cell r="K809">
            <v>81.149999999999991</v>
          </cell>
          <cell r="L809">
            <v>67.489999999999995</v>
          </cell>
          <cell r="N809">
            <v>0</v>
          </cell>
          <cell r="O809">
            <v>0</v>
          </cell>
          <cell r="P809">
            <v>206.78</v>
          </cell>
          <cell r="R809">
            <v>94.47</v>
          </cell>
          <cell r="S809">
            <v>91.31</v>
          </cell>
          <cell r="T809">
            <v>44.82</v>
          </cell>
          <cell r="U809">
            <v>67.489999999999995</v>
          </cell>
        </row>
        <row r="810">
          <cell r="A810" t="str">
            <v>5409201102600</v>
          </cell>
          <cell r="B810" t="str">
            <v>HOOPESTON AREA C U SCH DIST 11</v>
          </cell>
          <cell r="C810" t="str">
            <v>VERMILION</v>
          </cell>
          <cell r="D810" t="str">
            <v>Unit</v>
          </cell>
          <cell r="E810" t="str">
            <v>Avg</v>
          </cell>
          <cell r="F810">
            <v>1110.95</v>
          </cell>
          <cell r="H810">
            <v>340.65999999999997</v>
          </cell>
          <cell r="I810">
            <v>760.62999999999988</v>
          </cell>
          <cell r="K810">
            <v>450.4799999999999</v>
          </cell>
          <cell r="L810">
            <v>310.14999999999998</v>
          </cell>
          <cell r="N810">
            <v>0</v>
          </cell>
          <cell r="O810">
            <v>0</v>
          </cell>
          <cell r="P810">
            <v>1110.95</v>
          </cell>
          <cell r="R810">
            <v>522.48</v>
          </cell>
          <cell r="S810">
            <v>512.81999999999994</v>
          </cell>
          <cell r="T810">
            <v>278.32</v>
          </cell>
          <cell r="U810">
            <v>310.14999999999998</v>
          </cell>
        </row>
        <row r="811">
          <cell r="A811" t="str">
            <v>5409206100300</v>
          </cell>
          <cell r="B811" t="str">
            <v>ARMSTRONG-ELLIS CONS SCH DIST 61</v>
          </cell>
          <cell r="C811" t="str">
            <v>VERMILION</v>
          </cell>
          <cell r="D811" t="str">
            <v>Elementary</v>
          </cell>
          <cell r="E811" t="str">
            <v>CY</v>
          </cell>
          <cell r="F811">
            <v>78.5</v>
          </cell>
          <cell r="H811">
            <v>33.5</v>
          </cell>
          <cell r="I811">
            <v>44.5</v>
          </cell>
          <cell r="K811">
            <v>44.5</v>
          </cell>
          <cell r="L811">
            <v>0</v>
          </cell>
          <cell r="N811">
            <v>78.5</v>
          </cell>
          <cell r="O811">
            <v>0</v>
          </cell>
          <cell r="P811">
            <v>0</v>
          </cell>
          <cell r="R811">
            <v>59.5</v>
          </cell>
          <cell r="S811">
            <v>59</v>
          </cell>
          <cell r="T811">
            <v>19</v>
          </cell>
          <cell r="U811">
            <v>0</v>
          </cell>
        </row>
        <row r="812">
          <cell r="A812" t="str">
            <v>5409207602600</v>
          </cell>
          <cell r="B812" t="str">
            <v>OAKWOOD COMM UNIT DIST #76</v>
          </cell>
          <cell r="C812" t="str">
            <v>VERMILION</v>
          </cell>
          <cell r="D812" t="str">
            <v>Unit</v>
          </cell>
          <cell r="E812" t="str">
            <v>Avg</v>
          </cell>
          <cell r="F812">
            <v>947.96</v>
          </cell>
          <cell r="H812">
            <v>251.32</v>
          </cell>
          <cell r="I812">
            <v>692.64</v>
          </cell>
          <cell r="K812">
            <v>375.65</v>
          </cell>
          <cell r="L812">
            <v>316.99</v>
          </cell>
          <cell r="N812">
            <v>0</v>
          </cell>
          <cell r="O812">
            <v>0</v>
          </cell>
          <cell r="P812">
            <v>947.96000000000015</v>
          </cell>
          <cell r="R812">
            <v>390.48</v>
          </cell>
          <cell r="S812">
            <v>386.48</v>
          </cell>
          <cell r="T812">
            <v>240.49</v>
          </cell>
          <cell r="U812">
            <v>316.99</v>
          </cell>
        </row>
        <row r="813">
          <cell r="A813" t="str">
            <v>5409211802400</v>
          </cell>
          <cell r="B813" t="str">
            <v>DANVILLE C C SCHOOL DIST 118</v>
          </cell>
          <cell r="C813" t="str">
            <v>VERMILION</v>
          </cell>
          <cell r="D813" t="str">
            <v>Unit</v>
          </cell>
          <cell r="E813" t="str">
            <v>Avg</v>
          </cell>
          <cell r="F813">
            <v>5068.8599999999997</v>
          </cell>
          <cell r="H813">
            <v>1673.73</v>
          </cell>
          <cell r="I813">
            <v>3349.47</v>
          </cell>
          <cell r="K813">
            <v>1982.82</v>
          </cell>
          <cell r="L813">
            <v>1366.65</v>
          </cell>
          <cell r="N813">
            <v>0</v>
          </cell>
          <cell r="O813">
            <v>0</v>
          </cell>
          <cell r="P813">
            <v>5068.8599999999997</v>
          </cell>
          <cell r="R813">
            <v>2508.7199999999998</v>
          </cell>
          <cell r="S813">
            <v>2463.06</v>
          </cell>
          <cell r="T813">
            <v>1193.49</v>
          </cell>
          <cell r="U813">
            <v>1366.65</v>
          </cell>
        </row>
        <row r="814">
          <cell r="A814" t="str">
            <v>5409222501700</v>
          </cell>
          <cell r="B814" t="str">
            <v>ARMSTRONG TWP HS DIST 225</v>
          </cell>
          <cell r="C814" t="str">
            <v>VERMILION</v>
          </cell>
          <cell r="D814" t="str">
            <v>High School</v>
          </cell>
          <cell r="E814" t="str">
            <v>CY</v>
          </cell>
          <cell r="F814">
            <v>70.5</v>
          </cell>
          <cell r="H814">
            <v>0</v>
          </cell>
          <cell r="I814">
            <v>70.5</v>
          </cell>
          <cell r="K814">
            <v>0</v>
          </cell>
          <cell r="L814">
            <v>70.5</v>
          </cell>
          <cell r="N814">
            <v>0</v>
          </cell>
          <cell r="O814">
            <v>70.5</v>
          </cell>
          <cell r="P814">
            <v>0</v>
          </cell>
          <cell r="R814">
            <v>0</v>
          </cell>
          <cell r="S814">
            <v>0</v>
          </cell>
          <cell r="T814">
            <v>0</v>
          </cell>
          <cell r="U814">
            <v>70.5</v>
          </cell>
        </row>
        <row r="815">
          <cell r="A815" t="str">
            <v>5409251202600</v>
          </cell>
          <cell r="B815" t="str">
            <v>SALT FORK CUD 512</v>
          </cell>
          <cell r="C815" t="str">
            <v>VERMILION</v>
          </cell>
          <cell r="D815" t="str">
            <v>Unit</v>
          </cell>
          <cell r="E815" t="str">
            <v>Avg</v>
          </cell>
          <cell r="F815">
            <v>861.54</v>
          </cell>
          <cell r="H815">
            <v>275.49</v>
          </cell>
          <cell r="I815">
            <v>578.14</v>
          </cell>
          <cell r="K815">
            <v>324.64999999999998</v>
          </cell>
          <cell r="L815">
            <v>253.49</v>
          </cell>
          <cell r="N815">
            <v>0</v>
          </cell>
          <cell r="O815">
            <v>0</v>
          </cell>
          <cell r="P815">
            <v>861.54000000000008</v>
          </cell>
          <cell r="R815">
            <v>415.55999999999995</v>
          </cell>
          <cell r="S815">
            <v>407.65</v>
          </cell>
          <cell r="T815">
            <v>192.49</v>
          </cell>
          <cell r="U815">
            <v>253.49</v>
          </cell>
        </row>
        <row r="816">
          <cell r="A816" t="str">
            <v>5609901700200</v>
          </cell>
          <cell r="B816" t="str">
            <v>CHANNAHON SCHOOL DISTRICT 17</v>
          </cell>
          <cell r="C816" t="str">
            <v>WILL</v>
          </cell>
          <cell r="D816" t="str">
            <v>Elementary</v>
          </cell>
          <cell r="E816" t="str">
            <v>CY</v>
          </cell>
          <cell r="F816">
            <v>1234.75</v>
          </cell>
          <cell r="H816">
            <v>503</v>
          </cell>
          <cell r="I816">
            <v>715</v>
          </cell>
          <cell r="K816">
            <v>715</v>
          </cell>
          <cell r="L816">
            <v>0</v>
          </cell>
          <cell r="N816">
            <v>1234.75</v>
          </cell>
          <cell r="O816">
            <v>0</v>
          </cell>
          <cell r="P816">
            <v>0</v>
          </cell>
          <cell r="R816">
            <v>768.25</v>
          </cell>
          <cell r="S816">
            <v>751.5</v>
          </cell>
          <cell r="T816">
            <v>466.5</v>
          </cell>
          <cell r="U816">
            <v>0</v>
          </cell>
        </row>
        <row r="817">
          <cell r="A817" t="str">
            <v>5609908100200</v>
          </cell>
          <cell r="B817" t="str">
            <v>UNION SCHOOL DIST 81</v>
          </cell>
          <cell r="C817" t="str">
            <v>WILL</v>
          </cell>
          <cell r="D817" t="str">
            <v>Elementary</v>
          </cell>
          <cell r="E817" t="str">
            <v>CY</v>
          </cell>
          <cell r="F817">
            <v>110.75</v>
          </cell>
          <cell r="H817">
            <v>59</v>
          </cell>
          <cell r="I817">
            <v>50.5</v>
          </cell>
          <cell r="K817">
            <v>50.5</v>
          </cell>
          <cell r="L817">
            <v>0</v>
          </cell>
          <cell r="N817">
            <v>110.75</v>
          </cell>
          <cell r="O817">
            <v>0</v>
          </cell>
          <cell r="P817">
            <v>0</v>
          </cell>
          <cell r="R817">
            <v>78.75</v>
          </cell>
          <cell r="S817">
            <v>77.5</v>
          </cell>
          <cell r="T817">
            <v>32</v>
          </cell>
          <cell r="U817">
            <v>0</v>
          </cell>
        </row>
        <row r="818">
          <cell r="A818" t="str">
            <v>5609908400200</v>
          </cell>
          <cell r="B818" t="str">
            <v>ROCKDALE SCHOOL DISTRICT 84</v>
          </cell>
          <cell r="C818" t="str">
            <v>WILL</v>
          </cell>
          <cell r="D818" t="str">
            <v>Elementary</v>
          </cell>
          <cell r="E818" t="str">
            <v>Avg</v>
          </cell>
          <cell r="F818">
            <v>269.97000000000003</v>
          </cell>
          <cell r="H818">
            <v>112.97999999999999</v>
          </cell>
          <cell r="I818">
            <v>154.65999999999997</v>
          </cell>
          <cell r="K818">
            <v>154.65999999999997</v>
          </cell>
          <cell r="L818">
            <v>0</v>
          </cell>
          <cell r="N818">
            <v>269.96999999999997</v>
          </cell>
          <cell r="O818">
            <v>0</v>
          </cell>
          <cell r="P818">
            <v>0</v>
          </cell>
          <cell r="R818">
            <v>182.31</v>
          </cell>
          <cell r="S818">
            <v>179.98</v>
          </cell>
          <cell r="T818">
            <v>87.66</v>
          </cell>
          <cell r="U818">
            <v>0</v>
          </cell>
        </row>
        <row r="819">
          <cell r="A819" t="str">
            <v>5609908600500</v>
          </cell>
          <cell r="B819" t="str">
            <v>JOLIET SCHOOL DIST 86</v>
          </cell>
          <cell r="C819" t="str">
            <v>WILL</v>
          </cell>
          <cell r="D819" t="str">
            <v>Elementary</v>
          </cell>
          <cell r="E819" t="str">
            <v>Avg</v>
          </cell>
          <cell r="F819">
            <v>10541.71</v>
          </cell>
          <cell r="H819">
            <v>4466.82</v>
          </cell>
          <cell r="I819">
            <v>5987.48</v>
          </cell>
          <cell r="K819">
            <v>5987.48</v>
          </cell>
          <cell r="L819">
            <v>0</v>
          </cell>
          <cell r="N819">
            <v>10541.710000000001</v>
          </cell>
          <cell r="O819">
            <v>0</v>
          </cell>
          <cell r="P819">
            <v>0</v>
          </cell>
          <cell r="R819">
            <v>6882.56</v>
          </cell>
          <cell r="S819">
            <v>6795.15</v>
          </cell>
          <cell r="T819">
            <v>3659.15</v>
          </cell>
          <cell r="U819">
            <v>0</v>
          </cell>
        </row>
        <row r="820">
          <cell r="A820" t="str">
            <v>5609908800200</v>
          </cell>
          <cell r="B820" t="str">
            <v>CHANEY-MONGE SCH DISTRICT 88</v>
          </cell>
          <cell r="C820" t="str">
            <v>WILL</v>
          </cell>
          <cell r="D820" t="str">
            <v>Elementary</v>
          </cell>
          <cell r="E820" t="str">
            <v>Avg</v>
          </cell>
          <cell r="F820">
            <v>451.46</v>
          </cell>
          <cell r="H820">
            <v>179.64999999999998</v>
          </cell>
          <cell r="I820">
            <v>265.14999999999998</v>
          </cell>
          <cell r="K820">
            <v>265.14999999999998</v>
          </cell>
          <cell r="L820">
            <v>0</v>
          </cell>
          <cell r="N820">
            <v>451.46000000000004</v>
          </cell>
          <cell r="O820">
            <v>0</v>
          </cell>
          <cell r="P820">
            <v>0</v>
          </cell>
          <cell r="R820">
            <v>288.97000000000003</v>
          </cell>
          <cell r="S820">
            <v>282.30999999999995</v>
          </cell>
          <cell r="T820">
            <v>162.49</v>
          </cell>
          <cell r="U820">
            <v>0</v>
          </cell>
        </row>
        <row r="821">
          <cell r="A821" t="str">
            <v>5609908900200</v>
          </cell>
          <cell r="B821" t="str">
            <v>FAIRMONT SCHOOL DISTRICT 89</v>
          </cell>
          <cell r="C821" t="str">
            <v>WILL</v>
          </cell>
          <cell r="D821" t="str">
            <v>Elementary</v>
          </cell>
          <cell r="E821" t="str">
            <v>Avg</v>
          </cell>
          <cell r="F821">
            <v>302.8</v>
          </cell>
          <cell r="H821">
            <v>123.16</v>
          </cell>
          <cell r="I821">
            <v>176.80999999999997</v>
          </cell>
          <cell r="K821">
            <v>176.80999999999997</v>
          </cell>
          <cell r="L821">
            <v>0</v>
          </cell>
          <cell r="N821">
            <v>302.8</v>
          </cell>
          <cell r="O821">
            <v>0</v>
          </cell>
          <cell r="P821">
            <v>0</v>
          </cell>
          <cell r="R821">
            <v>196.30999999999997</v>
          </cell>
          <cell r="S821">
            <v>193.48</v>
          </cell>
          <cell r="T821">
            <v>106.49</v>
          </cell>
          <cell r="U821">
            <v>0</v>
          </cell>
        </row>
        <row r="822">
          <cell r="A822" t="str">
            <v>5609909000200</v>
          </cell>
          <cell r="B822" t="str">
            <v>TAFT SCHOOL DISTRICT 90</v>
          </cell>
          <cell r="C822" t="str">
            <v>WILL</v>
          </cell>
          <cell r="D822" t="str">
            <v>Elementary</v>
          </cell>
          <cell r="E822" t="str">
            <v>Avg</v>
          </cell>
          <cell r="F822">
            <v>288.48</v>
          </cell>
          <cell r="H822">
            <v>111.33</v>
          </cell>
          <cell r="I822">
            <v>172.82</v>
          </cell>
          <cell r="K822">
            <v>172.82</v>
          </cell>
          <cell r="L822">
            <v>0</v>
          </cell>
          <cell r="N822">
            <v>288.47999999999996</v>
          </cell>
          <cell r="O822">
            <v>0</v>
          </cell>
          <cell r="P822">
            <v>0</v>
          </cell>
          <cell r="R822">
            <v>179.14999999999998</v>
          </cell>
          <cell r="S822">
            <v>174.82</v>
          </cell>
          <cell r="T822">
            <v>109.33</v>
          </cell>
          <cell r="U822">
            <v>0</v>
          </cell>
        </row>
        <row r="823">
          <cell r="A823" t="str">
            <v>5609909100200</v>
          </cell>
          <cell r="B823" t="str">
            <v>LOCKPORT SCHOOL DIST 91</v>
          </cell>
          <cell r="C823" t="str">
            <v>WILL</v>
          </cell>
          <cell r="D823" t="str">
            <v>Elementary</v>
          </cell>
          <cell r="E823" t="str">
            <v>CY</v>
          </cell>
          <cell r="F823">
            <v>577.5</v>
          </cell>
          <cell r="H823">
            <v>211.5</v>
          </cell>
          <cell r="I823">
            <v>356</v>
          </cell>
          <cell r="K823">
            <v>356</v>
          </cell>
          <cell r="L823">
            <v>0</v>
          </cell>
          <cell r="N823">
            <v>577.5</v>
          </cell>
          <cell r="O823">
            <v>0</v>
          </cell>
          <cell r="P823">
            <v>0</v>
          </cell>
          <cell r="R823">
            <v>355</v>
          </cell>
          <cell r="S823">
            <v>345</v>
          </cell>
          <cell r="T823">
            <v>222.5</v>
          </cell>
          <cell r="U823">
            <v>0</v>
          </cell>
        </row>
        <row r="824">
          <cell r="A824" t="str">
            <v>5609909200200</v>
          </cell>
          <cell r="B824" t="str">
            <v>WILL COUNTY SCHOOL DISTRICT 92</v>
          </cell>
          <cell r="C824" t="str">
            <v>WILL</v>
          </cell>
          <cell r="D824" t="str">
            <v>Elementary</v>
          </cell>
          <cell r="E824" t="str">
            <v>Avg</v>
          </cell>
          <cell r="F824">
            <v>1460.88</v>
          </cell>
          <cell r="H824">
            <v>589.65</v>
          </cell>
          <cell r="I824">
            <v>848.32</v>
          </cell>
          <cell r="K824">
            <v>848.32</v>
          </cell>
          <cell r="L824">
            <v>0</v>
          </cell>
          <cell r="N824">
            <v>1460.8799999999999</v>
          </cell>
          <cell r="O824">
            <v>0</v>
          </cell>
          <cell r="P824">
            <v>0</v>
          </cell>
          <cell r="R824">
            <v>913.05</v>
          </cell>
          <cell r="S824">
            <v>890.14</v>
          </cell>
          <cell r="T824">
            <v>547.83000000000004</v>
          </cell>
          <cell r="U824">
            <v>0</v>
          </cell>
        </row>
        <row r="825">
          <cell r="A825" t="str">
            <v>5609911400200</v>
          </cell>
          <cell r="B825" t="str">
            <v>MANHATTAN SCHOOL DIST 114</v>
          </cell>
          <cell r="C825" t="str">
            <v>WILL</v>
          </cell>
          <cell r="D825" t="str">
            <v>Elementary</v>
          </cell>
          <cell r="E825" t="str">
            <v>CY</v>
          </cell>
          <cell r="F825">
            <v>1614.25</v>
          </cell>
          <cell r="H825">
            <v>687</v>
          </cell>
          <cell r="I825">
            <v>899.5</v>
          </cell>
          <cell r="K825">
            <v>899.5</v>
          </cell>
          <cell r="L825">
            <v>0</v>
          </cell>
          <cell r="N825">
            <v>1614.25</v>
          </cell>
          <cell r="O825">
            <v>0</v>
          </cell>
          <cell r="P825">
            <v>0</v>
          </cell>
          <cell r="R825">
            <v>1072.75</v>
          </cell>
          <cell r="S825">
            <v>1045</v>
          </cell>
          <cell r="T825">
            <v>541.5</v>
          </cell>
          <cell r="U825">
            <v>0</v>
          </cell>
        </row>
        <row r="826">
          <cell r="A826" t="str">
            <v>5609912200200</v>
          </cell>
          <cell r="B826" t="str">
            <v>NEW LENOX SCHOOL DIST 122</v>
          </cell>
          <cell r="C826" t="str">
            <v>WILL</v>
          </cell>
          <cell r="D826" t="str">
            <v>Elementary</v>
          </cell>
          <cell r="E826" t="str">
            <v>CY</v>
          </cell>
          <cell r="F826">
            <v>4964.5</v>
          </cell>
          <cell r="H826">
            <v>1925</v>
          </cell>
          <cell r="I826">
            <v>2971.5</v>
          </cell>
          <cell r="K826">
            <v>2971.5</v>
          </cell>
          <cell r="L826">
            <v>0</v>
          </cell>
          <cell r="N826">
            <v>4964.5</v>
          </cell>
          <cell r="O826">
            <v>0</v>
          </cell>
          <cell r="P826">
            <v>0</v>
          </cell>
          <cell r="R826">
            <v>3137.5</v>
          </cell>
          <cell r="S826">
            <v>3069.5</v>
          </cell>
          <cell r="T826">
            <v>1827</v>
          </cell>
          <cell r="U826">
            <v>0</v>
          </cell>
        </row>
        <row r="827">
          <cell r="A827" t="str">
            <v>5609915900200</v>
          </cell>
          <cell r="B827" t="str">
            <v>MOKENA SCHOOL DIST 159</v>
          </cell>
          <cell r="C827" t="str">
            <v>WILL</v>
          </cell>
          <cell r="D827" t="str">
            <v>Elementary</v>
          </cell>
          <cell r="E827" t="str">
            <v>Avg</v>
          </cell>
          <cell r="F827">
            <v>1493.63</v>
          </cell>
          <cell r="H827">
            <v>630.73</v>
          </cell>
          <cell r="I827">
            <v>847.99</v>
          </cell>
          <cell r="K827">
            <v>847.99</v>
          </cell>
          <cell r="L827">
            <v>0</v>
          </cell>
          <cell r="N827">
            <v>1493.63</v>
          </cell>
          <cell r="O827">
            <v>0</v>
          </cell>
          <cell r="P827">
            <v>0</v>
          </cell>
          <cell r="R827">
            <v>968.1400000000001</v>
          </cell>
          <cell r="S827">
            <v>953.23</v>
          </cell>
          <cell r="T827">
            <v>525.49</v>
          </cell>
          <cell r="U827">
            <v>0</v>
          </cell>
        </row>
        <row r="828">
          <cell r="A828" t="str">
            <v>5609916100200</v>
          </cell>
          <cell r="B828" t="str">
            <v>SUMMIT HILL SCHOOL DIST 161</v>
          </cell>
          <cell r="C828" t="str">
            <v>WILL</v>
          </cell>
          <cell r="D828" t="str">
            <v>Elementary</v>
          </cell>
          <cell r="E828" t="str">
            <v>Avg</v>
          </cell>
          <cell r="F828">
            <v>2772.71</v>
          </cell>
          <cell r="H828">
            <v>1032.8200000000002</v>
          </cell>
          <cell r="I828">
            <v>1713.8100000000002</v>
          </cell>
          <cell r="K828">
            <v>1713.8100000000002</v>
          </cell>
          <cell r="L828">
            <v>0</v>
          </cell>
          <cell r="N828">
            <v>2772.7099999999996</v>
          </cell>
          <cell r="O828">
            <v>0</v>
          </cell>
          <cell r="P828">
            <v>0</v>
          </cell>
          <cell r="R828">
            <v>1694.73</v>
          </cell>
          <cell r="S828">
            <v>1668.65</v>
          </cell>
          <cell r="T828">
            <v>1077.98</v>
          </cell>
          <cell r="U828">
            <v>0</v>
          </cell>
        </row>
        <row r="829">
          <cell r="A829" t="str">
            <v>5609920202200</v>
          </cell>
          <cell r="B829" t="str">
            <v>PLAINFIELD SCHOOL DIST 202</v>
          </cell>
          <cell r="C829" t="str">
            <v>WILL</v>
          </cell>
          <cell r="D829" t="str">
            <v>Unit</v>
          </cell>
          <cell r="E829" t="str">
            <v>Avg</v>
          </cell>
          <cell r="F829">
            <v>25653.78</v>
          </cell>
          <cell r="H829">
            <v>6389.32</v>
          </cell>
          <cell r="I829">
            <v>19080.13</v>
          </cell>
          <cell r="K829">
            <v>9979.32</v>
          </cell>
          <cell r="L829">
            <v>9100.81</v>
          </cell>
          <cell r="N829">
            <v>0</v>
          </cell>
          <cell r="O829">
            <v>0</v>
          </cell>
          <cell r="P829">
            <v>25653.78</v>
          </cell>
          <cell r="R829">
            <v>10261.15</v>
          </cell>
          <cell r="S829">
            <v>10076.82</v>
          </cell>
          <cell r="T829">
            <v>6291.82</v>
          </cell>
          <cell r="U829">
            <v>9100.81</v>
          </cell>
        </row>
        <row r="830">
          <cell r="A830" t="str">
            <v>5609920300400</v>
          </cell>
          <cell r="B830" t="str">
            <v>ELWOOD C C SCH DIST 203</v>
          </cell>
          <cell r="C830" t="str">
            <v>WILL</v>
          </cell>
          <cell r="D830" t="str">
            <v>Elementary</v>
          </cell>
          <cell r="E830" t="str">
            <v>Avg</v>
          </cell>
          <cell r="F830">
            <v>306.22000000000003</v>
          </cell>
          <cell r="H830">
            <v>117.24</v>
          </cell>
          <cell r="I830">
            <v>186.48</v>
          </cell>
          <cell r="K830">
            <v>186.48</v>
          </cell>
          <cell r="L830">
            <v>0</v>
          </cell>
          <cell r="N830">
            <v>306.22000000000003</v>
          </cell>
          <cell r="O830">
            <v>0</v>
          </cell>
          <cell r="P830">
            <v>0</v>
          </cell>
          <cell r="R830">
            <v>202.23</v>
          </cell>
          <cell r="S830">
            <v>199.73</v>
          </cell>
          <cell r="T830">
            <v>103.99</v>
          </cell>
          <cell r="U830">
            <v>0</v>
          </cell>
        </row>
        <row r="831">
          <cell r="A831" t="str">
            <v>5609920401700</v>
          </cell>
          <cell r="B831" t="str">
            <v>JOLIET TWP HS DIST 204</v>
          </cell>
          <cell r="C831" t="str">
            <v>WILL</v>
          </cell>
          <cell r="D831" t="str">
            <v>High School</v>
          </cell>
          <cell r="E831" t="str">
            <v>Avg</v>
          </cell>
          <cell r="F831">
            <v>6734.66</v>
          </cell>
          <cell r="H831">
            <v>0</v>
          </cell>
          <cell r="I831">
            <v>6734.66</v>
          </cell>
          <cell r="K831">
            <v>0</v>
          </cell>
          <cell r="L831">
            <v>6734.66</v>
          </cell>
          <cell r="N831">
            <v>0</v>
          </cell>
          <cell r="O831">
            <v>6734.66</v>
          </cell>
          <cell r="P831">
            <v>0</v>
          </cell>
          <cell r="R831">
            <v>0</v>
          </cell>
          <cell r="S831">
            <v>0</v>
          </cell>
          <cell r="T831">
            <v>0</v>
          </cell>
          <cell r="U831">
            <v>6734.66</v>
          </cell>
        </row>
        <row r="832">
          <cell r="A832" t="str">
            <v>5609920501700</v>
          </cell>
          <cell r="B832" t="str">
            <v>LOCKPORT TWP HS DIST 205</v>
          </cell>
          <cell r="C832" t="str">
            <v>WILL</v>
          </cell>
          <cell r="D832" t="str">
            <v>High School</v>
          </cell>
          <cell r="E832" t="str">
            <v>CY</v>
          </cell>
          <cell r="F832">
            <v>3879.5</v>
          </cell>
          <cell r="H832">
            <v>0</v>
          </cell>
          <cell r="I832">
            <v>3879.5</v>
          </cell>
          <cell r="K832">
            <v>0</v>
          </cell>
          <cell r="L832">
            <v>3879.5</v>
          </cell>
          <cell r="N832">
            <v>0</v>
          </cell>
          <cell r="O832">
            <v>3879.5</v>
          </cell>
          <cell r="P832">
            <v>0</v>
          </cell>
          <cell r="R832">
            <v>0</v>
          </cell>
          <cell r="S832">
            <v>0</v>
          </cell>
          <cell r="T832">
            <v>0</v>
          </cell>
          <cell r="U832">
            <v>3879.5</v>
          </cell>
        </row>
        <row r="833">
          <cell r="A833" t="str">
            <v>5609921001600</v>
          </cell>
          <cell r="B833" t="str">
            <v>LINCOLN WAY COMM H S DIST 210</v>
          </cell>
          <cell r="C833" t="str">
            <v>WILL</v>
          </cell>
          <cell r="D833" t="str">
            <v>High School</v>
          </cell>
          <cell r="E833" t="str">
            <v>Avg</v>
          </cell>
          <cell r="F833">
            <v>6817.48</v>
          </cell>
          <cell r="H833">
            <v>0</v>
          </cell>
          <cell r="I833">
            <v>6817.48</v>
          </cell>
          <cell r="K833">
            <v>0</v>
          </cell>
          <cell r="L833">
            <v>6817.48</v>
          </cell>
          <cell r="N833">
            <v>0</v>
          </cell>
          <cell r="O833">
            <v>6817.48</v>
          </cell>
          <cell r="P833">
            <v>0</v>
          </cell>
          <cell r="R833">
            <v>0</v>
          </cell>
          <cell r="S833">
            <v>0</v>
          </cell>
          <cell r="T833">
            <v>0</v>
          </cell>
          <cell r="U833">
            <v>6817.48</v>
          </cell>
        </row>
        <row r="834">
          <cell r="A834" t="str">
            <v>6510890108000</v>
          </cell>
          <cell r="B834" t="str">
            <v>ILLINOIS STATE UNIVERSITY LAB SCH</v>
          </cell>
          <cell r="C834" t="str">
            <v>MCLEAN</v>
          </cell>
          <cell r="D834" t="str">
            <v>Labs</v>
          </cell>
          <cell r="E834" t="str">
            <v>CY</v>
          </cell>
          <cell r="F834">
            <v>998</v>
          </cell>
          <cell r="H834">
            <v>158.5</v>
          </cell>
          <cell r="I834">
            <v>839.5</v>
          </cell>
          <cell r="K834">
            <v>231</v>
          </cell>
          <cell r="L834">
            <v>608.5</v>
          </cell>
          <cell r="N834">
            <v>0</v>
          </cell>
          <cell r="O834">
            <v>0</v>
          </cell>
          <cell r="P834">
            <v>998</v>
          </cell>
          <cell r="R834">
            <v>250.5</v>
          </cell>
          <cell r="S834">
            <v>250.5</v>
          </cell>
          <cell r="T834">
            <v>139</v>
          </cell>
          <cell r="U834">
            <v>608.5</v>
          </cell>
        </row>
        <row r="835">
          <cell r="A835" t="str">
            <v>6510890208000</v>
          </cell>
          <cell r="B835" t="str">
            <v>UNIVERSITY OF ILLINOIS LAB SCHOOL</v>
          </cell>
          <cell r="C835" t="str">
            <v>CHAMPAIGN</v>
          </cell>
          <cell r="D835" t="str">
            <v>Labs</v>
          </cell>
          <cell r="E835" t="str">
            <v>CY</v>
          </cell>
          <cell r="F835">
            <v>313.5</v>
          </cell>
          <cell r="H835">
            <v>0</v>
          </cell>
          <cell r="I835">
            <v>313.5</v>
          </cell>
          <cell r="K835">
            <v>65</v>
          </cell>
          <cell r="L835">
            <v>248.5</v>
          </cell>
          <cell r="N835">
            <v>0</v>
          </cell>
          <cell r="O835">
            <v>0</v>
          </cell>
          <cell r="P835">
            <v>313.5</v>
          </cell>
          <cell r="R835">
            <v>0</v>
          </cell>
          <cell r="S835">
            <v>0</v>
          </cell>
          <cell r="T835">
            <v>65</v>
          </cell>
          <cell r="U835">
            <v>248.5</v>
          </cell>
        </row>
        <row r="836">
          <cell r="A836" t="str">
            <v>07016113A0200</v>
          </cell>
          <cell r="B836" t="str">
            <v>LEMONT-BROMBEREK CSD 113A</v>
          </cell>
          <cell r="C836" t="str">
            <v>COOK</v>
          </cell>
          <cell r="D836" t="str">
            <v>Elementary</v>
          </cell>
          <cell r="E836" t="str">
            <v>CY</v>
          </cell>
          <cell r="F836">
            <v>2181.75</v>
          </cell>
          <cell r="H836">
            <v>838</v>
          </cell>
          <cell r="I836">
            <v>1310.5</v>
          </cell>
          <cell r="K836">
            <v>1310.5</v>
          </cell>
          <cell r="L836">
            <v>0</v>
          </cell>
          <cell r="N836">
            <v>2181.75</v>
          </cell>
          <cell r="O836">
            <v>0</v>
          </cell>
          <cell r="P836">
            <v>0</v>
          </cell>
          <cell r="R836">
            <v>1368.25</v>
          </cell>
          <cell r="S836">
            <v>1335</v>
          </cell>
          <cell r="T836">
            <v>813.5</v>
          </cell>
          <cell r="U836">
            <v>0</v>
          </cell>
        </row>
        <row r="837">
          <cell r="A837" t="str">
            <v>11012002C2600</v>
          </cell>
          <cell r="B837" t="str">
            <v>MARSHALL C U SCHOOL DIST 2C</v>
          </cell>
          <cell r="C837" t="str">
            <v>CLARK</v>
          </cell>
          <cell r="D837" t="str">
            <v>Unit</v>
          </cell>
          <cell r="E837" t="str">
            <v>Avg</v>
          </cell>
          <cell r="F837">
            <v>1275.21</v>
          </cell>
          <cell r="H837">
            <v>395.4</v>
          </cell>
          <cell r="I837">
            <v>862.15</v>
          </cell>
          <cell r="K837">
            <v>486.82</v>
          </cell>
          <cell r="L837">
            <v>375.33</v>
          </cell>
          <cell r="N837">
            <v>0</v>
          </cell>
          <cell r="O837">
            <v>0</v>
          </cell>
          <cell r="P837">
            <v>1275.21</v>
          </cell>
          <cell r="R837">
            <v>611.71999999999991</v>
          </cell>
          <cell r="S837">
            <v>594.05999999999995</v>
          </cell>
          <cell r="T837">
            <v>288.15999999999997</v>
          </cell>
          <cell r="U837">
            <v>375.33</v>
          </cell>
        </row>
        <row r="838">
          <cell r="A838" t="str">
            <v>11012003C2600</v>
          </cell>
          <cell r="B838" t="str">
            <v>MARTINSVILLE C U SCH DIST 3C</v>
          </cell>
          <cell r="C838" t="str">
            <v>CLARK</v>
          </cell>
          <cell r="D838" t="str">
            <v>Unit</v>
          </cell>
          <cell r="E838" t="str">
            <v>Avg</v>
          </cell>
          <cell r="F838">
            <v>364.7</v>
          </cell>
          <cell r="H838">
            <v>120.32</v>
          </cell>
          <cell r="I838">
            <v>240.63000000000002</v>
          </cell>
          <cell r="K838">
            <v>141.14000000000001</v>
          </cell>
          <cell r="L838">
            <v>99.49</v>
          </cell>
          <cell r="N838">
            <v>0</v>
          </cell>
          <cell r="O838">
            <v>0</v>
          </cell>
          <cell r="P838">
            <v>364.7</v>
          </cell>
          <cell r="R838">
            <v>169.39</v>
          </cell>
          <cell r="S838">
            <v>165.64</v>
          </cell>
          <cell r="T838">
            <v>95.82</v>
          </cell>
          <cell r="U838">
            <v>99.49</v>
          </cell>
        </row>
        <row r="839">
          <cell r="A839" t="str">
            <v>11012004C2600</v>
          </cell>
          <cell r="B839" t="str">
            <v>CASEY-WESTFIELD C U SCH DIST 4C</v>
          </cell>
          <cell r="C839" t="str">
            <v>CLARK</v>
          </cell>
          <cell r="D839" t="str">
            <v>Unit</v>
          </cell>
          <cell r="E839" t="str">
            <v>Avg</v>
          </cell>
          <cell r="F839">
            <v>831.7</v>
          </cell>
          <cell r="H839">
            <v>251.14999999999998</v>
          </cell>
          <cell r="I839">
            <v>572.79999999999995</v>
          </cell>
          <cell r="K839">
            <v>312.80999999999995</v>
          </cell>
          <cell r="L839">
            <v>259.99</v>
          </cell>
          <cell r="N839">
            <v>0</v>
          </cell>
          <cell r="O839">
            <v>0</v>
          </cell>
          <cell r="P839">
            <v>831.69999999999993</v>
          </cell>
          <cell r="R839">
            <v>383.21999999999991</v>
          </cell>
          <cell r="S839">
            <v>375.46999999999991</v>
          </cell>
          <cell r="T839">
            <v>188.49</v>
          </cell>
          <cell r="U839">
            <v>259.99</v>
          </cell>
        </row>
        <row r="840">
          <cell r="A840" t="str">
            <v>11087003A2600</v>
          </cell>
          <cell r="B840" t="str">
            <v>COWDEN-HERRICK CUD 3A</v>
          </cell>
          <cell r="C840" t="str">
            <v>SHELBY</v>
          </cell>
          <cell r="D840" t="str">
            <v>Unit</v>
          </cell>
          <cell r="E840" t="str">
            <v>Avg</v>
          </cell>
          <cell r="F840">
            <v>337.45</v>
          </cell>
          <cell r="H840">
            <v>90.32</v>
          </cell>
          <cell r="I840">
            <v>245.47</v>
          </cell>
          <cell r="K840">
            <v>128.47999999999999</v>
          </cell>
          <cell r="L840">
            <v>116.99</v>
          </cell>
          <cell r="N840">
            <v>0</v>
          </cell>
          <cell r="O840">
            <v>0</v>
          </cell>
          <cell r="P840">
            <v>337.45</v>
          </cell>
          <cell r="R840">
            <v>137.79999999999998</v>
          </cell>
          <cell r="S840">
            <v>136.13999999999999</v>
          </cell>
          <cell r="T840">
            <v>82.66</v>
          </cell>
          <cell r="U840">
            <v>116.99</v>
          </cell>
        </row>
        <row r="841">
          <cell r="A841" t="str">
            <v>11087005A2600</v>
          </cell>
          <cell r="B841" t="str">
            <v>STEWARDSON-STRASBURG CU DIST 5A</v>
          </cell>
          <cell r="C841" t="str">
            <v>SHELBY</v>
          </cell>
          <cell r="D841" t="str">
            <v>Unit</v>
          </cell>
          <cell r="E841" t="str">
            <v>CY</v>
          </cell>
          <cell r="F841">
            <v>389</v>
          </cell>
          <cell r="H841">
            <v>108</v>
          </cell>
          <cell r="I841">
            <v>278.5</v>
          </cell>
          <cell r="K841">
            <v>150.5</v>
          </cell>
          <cell r="L841">
            <v>128</v>
          </cell>
          <cell r="N841">
            <v>0</v>
          </cell>
          <cell r="O841">
            <v>0</v>
          </cell>
          <cell r="P841">
            <v>389</v>
          </cell>
          <cell r="R841">
            <v>166.5</v>
          </cell>
          <cell r="S841">
            <v>164</v>
          </cell>
          <cell r="T841">
            <v>94.5</v>
          </cell>
          <cell r="U841">
            <v>128</v>
          </cell>
        </row>
        <row r="842">
          <cell r="A842" t="str">
            <v>17053006J2600</v>
          </cell>
          <cell r="B842" t="str">
            <v>TRI POINT C U SCH DIST 6-J</v>
          </cell>
          <cell r="C842" t="str">
            <v>LIVINGSTON</v>
          </cell>
          <cell r="D842" t="str">
            <v>Unit</v>
          </cell>
          <cell r="E842" t="str">
            <v>CY</v>
          </cell>
          <cell r="F842">
            <v>354.75</v>
          </cell>
          <cell r="H842">
            <v>104</v>
          </cell>
          <cell r="I842">
            <v>246</v>
          </cell>
          <cell r="K842">
            <v>127</v>
          </cell>
          <cell r="L842">
            <v>119</v>
          </cell>
          <cell r="N842">
            <v>0</v>
          </cell>
          <cell r="O842">
            <v>0</v>
          </cell>
          <cell r="P842">
            <v>354.75</v>
          </cell>
          <cell r="R842">
            <v>150.25</v>
          </cell>
          <cell r="S842">
            <v>145.5</v>
          </cell>
          <cell r="T842">
            <v>85.5</v>
          </cell>
          <cell r="U842">
            <v>119</v>
          </cell>
        </row>
        <row r="843">
          <cell r="A843" t="str">
            <v>24032002C0200</v>
          </cell>
          <cell r="B843" t="str">
            <v>MAZON-VERONA-KINSMAN ESD 2C</v>
          </cell>
          <cell r="C843" t="str">
            <v>GRUNDY</v>
          </cell>
          <cell r="D843" t="str">
            <v>Elementary</v>
          </cell>
          <cell r="E843" t="str">
            <v>Avg</v>
          </cell>
          <cell r="F843">
            <v>308.89999999999998</v>
          </cell>
          <cell r="H843">
            <v>134.5</v>
          </cell>
          <cell r="I843">
            <v>170.49</v>
          </cell>
          <cell r="K843">
            <v>170.49</v>
          </cell>
          <cell r="L843">
            <v>0</v>
          </cell>
          <cell r="N843">
            <v>308.89999999999998</v>
          </cell>
          <cell r="O843">
            <v>0</v>
          </cell>
          <cell r="P843">
            <v>0</v>
          </cell>
          <cell r="R843">
            <v>206.57</v>
          </cell>
          <cell r="S843">
            <v>202.65999999999997</v>
          </cell>
          <cell r="T843">
            <v>102.33</v>
          </cell>
          <cell r="U843">
            <v>0</v>
          </cell>
        </row>
        <row r="844">
          <cell r="A844" t="str">
            <v>24032024C0400</v>
          </cell>
          <cell r="B844" t="str">
            <v>NETTLE CREEK C C SCH DIST 24C</v>
          </cell>
          <cell r="C844" t="str">
            <v>GRUNDY</v>
          </cell>
          <cell r="D844" t="str">
            <v>Elementary</v>
          </cell>
          <cell r="E844" t="str">
            <v>Avg</v>
          </cell>
          <cell r="F844">
            <v>87.8</v>
          </cell>
          <cell r="H844">
            <v>31.990000000000002</v>
          </cell>
          <cell r="I844">
            <v>54.149999999999991</v>
          </cell>
          <cell r="K844">
            <v>54.149999999999991</v>
          </cell>
          <cell r="L844">
            <v>0</v>
          </cell>
          <cell r="N844">
            <v>87.8</v>
          </cell>
          <cell r="O844">
            <v>0</v>
          </cell>
          <cell r="P844">
            <v>0</v>
          </cell>
          <cell r="R844">
            <v>56.81</v>
          </cell>
          <cell r="S844">
            <v>55.150000000000006</v>
          </cell>
          <cell r="T844">
            <v>30.990000000000002</v>
          </cell>
          <cell r="U844">
            <v>0</v>
          </cell>
        </row>
        <row r="845">
          <cell r="A845" t="str">
            <v>24032060C0400</v>
          </cell>
          <cell r="B845" t="str">
            <v>SARATOGA COMM CONS S DIST 60C</v>
          </cell>
          <cell r="C845" t="str">
            <v>GRUNDY</v>
          </cell>
          <cell r="D845" t="str">
            <v>Elementary</v>
          </cell>
          <cell r="E845" t="str">
            <v>Avg</v>
          </cell>
          <cell r="F845">
            <v>742.63</v>
          </cell>
          <cell r="H845">
            <v>295.82</v>
          </cell>
          <cell r="I845">
            <v>432.30999999999995</v>
          </cell>
          <cell r="K845">
            <v>432.30999999999995</v>
          </cell>
          <cell r="L845">
            <v>0</v>
          </cell>
          <cell r="N845">
            <v>742.62999999999988</v>
          </cell>
          <cell r="O845">
            <v>0</v>
          </cell>
          <cell r="P845">
            <v>0</v>
          </cell>
          <cell r="R845">
            <v>470.30999999999995</v>
          </cell>
          <cell r="S845">
            <v>455.80999999999995</v>
          </cell>
          <cell r="T845">
            <v>272.32</v>
          </cell>
          <cell r="U845">
            <v>0</v>
          </cell>
        </row>
        <row r="846">
          <cell r="A846" t="str">
            <v>24032072C0400</v>
          </cell>
          <cell r="B846" t="str">
            <v>GARDNER COMM CONS SCH DIST 72C</v>
          </cell>
          <cell r="C846" t="str">
            <v>GRUNDY</v>
          </cell>
          <cell r="D846" t="str">
            <v>Elementary</v>
          </cell>
          <cell r="E846" t="str">
            <v>Avg</v>
          </cell>
          <cell r="F846">
            <v>164.97</v>
          </cell>
          <cell r="H846">
            <v>61.15</v>
          </cell>
          <cell r="I846">
            <v>98.99</v>
          </cell>
          <cell r="K846">
            <v>98.99</v>
          </cell>
          <cell r="L846">
            <v>0</v>
          </cell>
          <cell r="N846">
            <v>164.96999999999997</v>
          </cell>
          <cell r="O846">
            <v>0</v>
          </cell>
          <cell r="P846">
            <v>0</v>
          </cell>
          <cell r="R846">
            <v>100.64</v>
          </cell>
          <cell r="S846">
            <v>95.809999999999988</v>
          </cell>
          <cell r="T846">
            <v>64.33</v>
          </cell>
          <cell r="U846">
            <v>0</v>
          </cell>
        </row>
        <row r="847">
          <cell r="A847" t="str">
            <v>51084003A2600</v>
          </cell>
          <cell r="B847" t="str">
            <v>ROCHESTER COMM UNIT SCH DIST 3A</v>
          </cell>
          <cell r="C847" t="str">
            <v>SANGAMON</v>
          </cell>
          <cell r="D847" t="str">
            <v>Unit</v>
          </cell>
          <cell r="E847" t="str">
            <v>Avg</v>
          </cell>
          <cell r="F847">
            <v>2192.5300000000002</v>
          </cell>
          <cell r="H847">
            <v>519.98</v>
          </cell>
          <cell r="I847">
            <v>1656.47</v>
          </cell>
          <cell r="K847">
            <v>854.49000000000012</v>
          </cell>
          <cell r="L847">
            <v>801.98</v>
          </cell>
          <cell r="N847">
            <v>0</v>
          </cell>
          <cell r="O847">
            <v>0</v>
          </cell>
          <cell r="P847">
            <v>2192.5300000000002</v>
          </cell>
          <cell r="R847">
            <v>869.8900000000001</v>
          </cell>
          <cell r="S847">
            <v>853.81000000000006</v>
          </cell>
          <cell r="T847">
            <v>520.66000000000008</v>
          </cell>
          <cell r="U847">
            <v>801.98</v>
          </cell>
        </row>
        <row r="848">
          <cell r="A848" t="str">
            <v>56099030C0400</v>
          </cell>
          <cell r="B848" t="str">
            <v>TROY COMM CONS SCH DIST 30C</v>
          </cell>
          <cell r="C848" t="str">
            <v>WILL</v>
          </cell>
          <cell r="D848" t="str">
            <v>Elementary</v>
          </cell>
          <cell r="E848" t="str">
            <v>Avg</v>
          </cell>
          <cell r="F848">
            <v>4031.96</v>
          </cell>
          <cell r="H848">
            <v>1569.3200000000002</v>
          </cell>
          <cell r="I848">
            <v>2416.3100000000004</v>
          </cell>
          <cell r="K848">
            <v>2416.3100000000004</v>
          </cell>
          <cell r="L848">
            <v>0</v>
          </cell>
          <cell r="N848">
            <v>4031.9599999999996</v>
          </cell>
          <cell r="O848">
            <v>0</v>
          </cell>
          <cell r="P848">
            <v>0</v>
          </cell>
          <cell r="R848">
            <v>2526.81</v>
          </cell>
          <cell r="S848">
            <v>2480.4800000000005</v>
          </cell>
          <cell r="T848">
            <v>1505.15</v>
          </cell>
          <cell r="U848">
            <v>0</v>
          </cell>
        </row>
        <row r="849">
          <cell r="A849" t="str">
            <v>56099033C0400</v>
          </cell>
          <cell r="B849" t="str">
            <v>HOMER COMM CONS SCH DIST 33C</v>
          </cell>
          <cell r="C849" t="str">
            <v>WILL</v>
          </cell>
          <cell r="D849" t="str">
            <v>Elementary</v>
          </cell>
          <cell r="E849" t="str">
            <v>CY</v>
          </cell>
          <cell r="F849">
            <v>3768.25</v>
          </cell>
          <cell r="H849">
            <v>1577</v>
          </cell>
          <cell r="I849">
            <v>2147.5</v>
          </cell>
          <cell r="K849">
            <v>2147.5</v>
          </cell>
          <cell r="L849">
            <v>0</v>
          </cell>
          <cell r="N849">
            <v>3768.25</v>
          </cell>
          <cell r="O849">
            <v>0</v>
          </cell>
          <cell r="P849">
            <v>0</v>
          </cell>
          <cell r="R849">
            <v>2436.25</v>
          </cell>
          <cell r="S849">
            <v>2392.5</v>
          </cell>
          <cell r="T849">
            <v>1332</v>
          </cell>
          <cell r="U849">
            <v>0</v>
          </cell>
        </row>
        <row r="850">
          <cell r="A850" t="str">
            <v>56099070C0400</v>
          </cell>
          <cell r="B850" t="str">
            <v>LARAWAY C C SCHOOL DIST 70C</v>
          </cell>
          <cell r="C850" t="str">
            <v>WILL</v>
          </cell>
          <cell r="D850" t="str">
            <v>Elementary</v>
          </cell>
          <cell r="E850" t="str">
            <v>CY</v>
          </cell>
          <cell r="F850">
            <v>412.5</v>
          </cell>
          <cell r="H850">
            <v>188.5</v>
          </cell>
          <cell r="I850">
            <v>213</v>
          </cell>
          <cell r="K850">
            <v>213</v>
          </cell>
          <cell r="L850">
            <v>0</v>
          </cell>
          <cell r="N850">
            <v>412.5</v>
          </cell>
          <cell r="O850">
            <v>0</v>
          </cell>
          <cell r="P850">
            <v>0</v>
          </cell>
          <cell r="R850">
            <v>286.5</v>
          </cell>
          <cell r="S850">
            <v>275.5</v>
          </cell>
          <cell r="T850">
            <v>126</v>
          </cell>
          <cell r="U850">
            <v>0</v>
          </cell>
        </row>
        <row r="851">
          <cell r="A851" t="str">
            <v>56099088A0200</v>
          </cell>
          <cell r="B851" t="str">
            <v>RICHLAND SCHOOL DIST 88A</v>
          </cell>
          <cell r="C851" t="str">
            <v>WILL</v>
          </cell>
          <cell r="D851" t="str">
            <v>Elementary</v>
          </cell>
          <cell r="E851" t="str">
            <v>Avg</v>
          </cell>
          <cell r="F851">
            <v>862.4</v>
          </cell>
          <cell r="H851">
            <v>325.15999999999997</v>
          </cell>
          <cell r="I851">
            <v>526.49</v>
          </cell>
          <cell r="K851">
            <v>526.49</v>
          </cell>
          <cell r="L851">
            <v>0</v>
          </cell>
          <cell r="N851">
            <v>862.4</v>
          </cell>
          <cell r="O851">
            <v>0</v>
          </cell>
          <cell r="P851">
            <v>0</v>
          </cell>
          <cell r="R851">
            <v>541.74</v>
          </cell>
          <cell r="S851">
            <v>530.99</v>
          </cell>
          <cell r="T851">
            <v>320.65999999999997</v>
          </cell>
          <cell r="U851">
            <v>0</v>
          </cell>
        </row>
        <row r="852">
          <cell r="A852" t="str">
            <v>56099157C0400</v>
          </cell>
          <cell r="B852" t="str">
            <v>FRANKFORT C C SCH DIST 157C</v>
          </cell>
          <cell r="C852" t="str">
            <v>WILL</v>
          </cell>
          <cell r="D852" t="str">
            <v>Elementary</v>
          </cell>
          <cell r="E852" t="str">
            <v>CY</v>
          </cell>
          <cell r="F852">
            <v>2530.5</v>
          </cell>
          <cell r="H852">
            <v>1035.5</v>
          </cell>
          <cell r="I852">
            <v>1468.5</v>
          </cell>
          <cell r="K852">
            <v>1468.5</v>
          </cell>
          <cell r="L852">
            <v>0</v>
          </cell>
          <cell r="N852">
            <v>2530.5</v>
          </cell>
          <cell r="O852">
            <v>0</v>
          </cell>
          <cell r="P852">
            <v>0</v>
          </cell>
          <cell r="R852">
            <v>1621</v>
          </cell>
          <cell r="S852">
            <v>1594.5</v>
          </cell>
          <cell r="T852">
            <v>909.5</v>
          </cell>
          <cell r="U852">
            <v>0</v>
          </cell>
        </row>
        <row r="853">
          <cell r="A853" t="str">
            <v>56099200U2600</v>
          </cell>
          <cell r="B853" t="str">
            <v>BEECHER C U SCH DIST 200U</v>
          </cell>
          <cell r="C853" t="str">
            <v>WILL</v>
          </cell>
          <cell r="D853" t="str">
            <v>Unit</v>
          </cell>
          <cell r="E853" t="str">
            <v>CY</v>
          </cell>
          <cell r="F853">
            <v>1091.25</v>
          </cell>
          <cell r="H853">
            <v>309</v>
          </cell>
          <cell r="I853">
            <v>777.5</v>
          </cell>
          <cell r="K853">
            <v>412</v>
          </cell>
          <cell r="L853">
            <v>365.5</v>
          </cell>
          <cell r="N853">
            <v>0</v>
          </cell>
          <cell r="O853">
            <v>0</v>
          </cell>
          <cell r="P853">
            <v>1091.25</v>
          </cell>
          <cell r="R853">
            <v>470.25</v>
          </cell>
          <cell r="S853">
            <v>465.5</v>
          </cell>
          <cell r="T853">
            <v>255.5</v>
          </cell>
          <cell r="U853">
            <v>365.5</v>
          </cell>
        </row>
        <row r="854">
          <cell r="A854" t="str">
            <v>56099201U2600</v>
          </cell>
          <cell r="B854" t="str">
            <v>CRETE MONEE C U SCHOOL DIST 201U</v>
          </cell>
          <cell r="C854" t="str">
            <v>WILL</v>
          </cell>
          <cell r="D854" t="str">
            <v>Unit</v>
          </cell>
          <cell r="E854" t="str">
            <v>Avg</v>
          </cell>
          <cell r="F854">
            <v>4449.05</v>
          </cell>
          <cell r="H854">
            <v>1162.6500000000001</v>
          </cell>
          <cell r="I854">
            <v>3237.6499999999996</v>
          </cell>
          <cell r="K854">
            <v>1717.83</v>
          </cell>
          <cell r="L854">
            <v>1519.8200000000002</v>
          </cell>
          <cell r="N854">
            <v>0</v>
          </cell>
          <cell r="O854">
            <v>0</v>
          </cell>
          <cell r="P854">
            <v>4449.0499999999993</v>
          </cell>
          <cell r="R854">
            <v>1879.9</v>
          </cell>
          <cell r="S854">
            <v>1831.15</v>
          </cell>
          <cell r="T854">
            <v>1049.33</v>
          </cell>
          <cell r="U854">
            <v>1519.8200000000002</v>
          </cell>
        </row>
        <row r="855">
          <cell r="A855" t="str">
            <v>56099207U2600</v>
          </cell>
          <cell r="B855" t="str">
            <v>PEOTONE C U SCH DIST 207U</v>
          </cell>
          <cell r="C855" t="str">
            <v>WILL</v>
          </cell>
          <cell r="D855" t="str">
            <v>Unit</v>
          </cell>
          <cell r="E855" t="str">
            <v>Avg</v>
          </cell>
          <cell r="F855">
            <v>1399.71</v>
          </cell>
          <cell r="H855">
            <v>349.65</v>
          </cell>
          <cell r="I855">
            <v>1032.6500000000001</v>
          </cell>
          <cell r="K855">
            <v>553.16</v>
          </cell>
          <cell r="L855">
            <v>479.49</v>
          </cell>
          <cell r="N855">
            <v>0</v>
          </cell>
          <cell r="O855">
            <v>0</v>
          </cell>
          <cell r="P855">
            <v>1399.71</v>
          </cell>
          <cell r="R855">
            <v>565.05999999999995</v>
          </cell>
          <cell r="S855">
            <v>547.65</v>
          </cell>
          <cell r="T855">
            <v>355.15999999999997</v>
          </cell>
          <cell r="U855">
            <v>479.49</v>
          </cell>
        </row>
        <row r="856">
          <cell r="A856" t="str">
            <v>56099209U2600</v>
          </cell>
          <cell r="B856" t="str">
            <v>WILMINGTON C U SCH DIST 209U</v>
          </cell>
          <cell r="C856" t="str">
            <v>WILL</v>
          </cell>
          <cell r="D856" t="str">
            <v>Unit</v>
          </cell>
          <cell r="E856" t="str">
            <v>Avg</v>
          </cell>
          <cell r="F856">
            <v>1260.69</v>
          </cell>
          <cell r="H856">
            <v>321.82</v>
          </cell>
          <cell r="I856">
            <v>921.96</v>
          </cell>
          <cell r="K856">
            <v>492.14</v>
          </cell>
          <cell r="L856">
            <v>429.82</v>
          </cell>
          <cell r="N856">
            <v>0</v>
          </cell>
          <cell r="O856">
            <v>0</v>
          </cell>
          <cell r="P856">
            <v>1260.6899999999998</v>
          </cell>
          <cell r="R856">
            <v>528.54999999999995</v>
          </cell>
          <cell r="S856">
            <v>511.64</v>
          </cell>
          <cell r="T856">
            <v>302.32</v>
          </cell>
          <cell r="U856">
            <v>429.82</v>
          </cell>
        </row>
        <row r="857">
          <cell r="A857" t="str">
            <v>56099255U2600</v>
          </cell>
          <cell r="B857" t="str">
            <v>REED CUSTER C U SCH DIST 255U</v>
          </cell>
          <cell r="C857" t="str">
            <v>WILL</v>
          </cell>
          <cell r="D857" t="str">
            <v>Unit</v>
          </cell>
          <cell r="E857" t="str">
            <v>Avg</v>
          </cell>
          <cell r="F857">
            <v>1392.36</v>
          </cell>
          <cell r="H857">
            <v>373.65</v>
          </cell>
          <cell r="I857">
            <v>1001.9599999999999</v>
          </cell>
          <cell r="K857">
            <v>508.48</v>
          </cell>
          <cell r="L857">
            <v>493.48</v>
          </cell>
          <cell r="N857">
            <v>0</v>
          </cell>
          <cell r="O857">
            <v>0</v>
          </cell>
          <cell r="P857">
            <v>1392.3600000000004</v>
          </cell>
          <cell r="R857">
            <v>568.23</v>
          </cell>
          <cell r="S857">
            <v>551.48</v>
          </cell>
          <cell r="T857">
            <v>330.65</v>
          </cell>
          <cell r="U857">
            <v>493.48</v>
          </cell>
        </row>
        <row r="858">
          <cell r="A858" t="str">
            <v>56099365U2600</v>
          </cell>
          <cell r="B858" t="str">
            <v>VALLEY VIEW CUSD #365U</v>
          </cell>
          <cell r="C858" t="str">
            <v>WILL</v>
          </cell>
          <cell r="D858" t="str">
            <v>Unit</v>
          </cell>
          <cell r="E858" t="str">
            <v>Avg</v>
          </cell>
          <cell r="F858">
            <v>15787.62</v>
          </cell>
          <cell r="H858">
            <v>4073.1499999999996</v>
          </cell>
          <cell r="I858">
            <v>11590.31</v>
          </cell>
          <cell r="K858">
            <v>6243.32</v>
          </cell>
          <cell r="L858">
            <v>5346.99</v>
          </cell>
          <cell r="N858">
            <v>0</v>
          </cell>
          <cell r="O858">
            <v>0</v>
          </cell>
          <cell r="P858">
            <v>15787.62</v>
          </cell>
          <cell r="R858">
            <v>6559.8</v>
          </cell>
          <cell r="S858">
            <v>6435.6399999999994</v>
          </cell>
          <cell r="T858">
            <v>3880.83</v>
          </cell>
          <cell r="U858">
            <v>5346.99</v>
          </cell>
        </row>
        <row r="859">
          <cell r="A859" t="str">
            <v>0100000000092</v>
          </cell>
          <cell r="B859" t="str">
            <v>ALT SCH-ADAMS/PIKE ROE   (Was 46)</v>
          </cell>
          <cell r="C859" t="str">
            <v>ADAMS</v>
          </cell>
          <cell r="D859" t="str">
            <v>Regional</v>
          </cell>
          <cell r="E859" t="str">
            <v>CY</v>
          </cell>
          <cell r="F859">
            <v>42</v>
          </cell>
          <cell r="H859">
            <v>0</v>
          </cell>
          <cell r="I859">
            <v>42</v>
          </cell>
          <cell r="K859">
            <v>0</v>
          </cell>
          <cell r="L859">
            <v>42</v>
          </cell>
          <cell r="N859">
            <v>0</v>
          </cell>
          <cell r="O859">
            <v>0</v>
          </cell>
          <cell r="P859">
            <v>42</v>
          </cell>
          <cell r="R859">
            <v>0</v>
          </cell>
          <cell r="S859">
            <v>0</v>
          </cell>
          <cell r="T859">
            <v>0</v>
          </cell>
          <cell r="U859">
            <v>42</v>
          </cell>
        </row>
        <row r="860">
          <cell r="A860" t="str">
            <v>0100000000093</v>
          </cell>
          <cell r="B860" t="str">
            <v>SAFE SCH-ADAMS/PIKE ROE</v>
          </cell>
          <cell r="C860" t="str">
            <v>ADAMS</v>
          </cell>
          <cell r="D860" t="str">
            <v>Regional</v>
          </cell>
          <cell r="E860" t="str">
            <v>Avg</v>
          </cell>
          <cell r="F860">
            <v>95.31</v>
          </cell>
          <cell r="H860">
            <v>0</v>
          </cell>
          <cell r="I860">
            <v>95.31</v>
          </cell>
          <cell r="K860">
            <v>18.66</v>
          </cell>
          <cell r="L860">
            <v>76.649999999999991</v>
          </cell>
          <cell r="N860">
            <v>0</v>
          </cell>
          <cell r="O860">
            <v>0</v>
          </cell>
          <cell r="P860">
            <v>95.31</v>
          </cell>
          <cell r="R860">
            <v>0</v>
          </cell>
          <cell r="S860">
            <v>0</v>
          </cell>
          <cell r="T860">
            <v>18.66</v>
          </cell>
          <cell r="U860">
            <v>76.649999999999991</v>
          </cell>
        </row>
        <row r="861">
          <cell r="A861" t="str">
            <v>0300000000092</v>
          </cell>
          <cell r="B861" t="str">
            <v>ALT SCH-BOND/EFFINGHAM/FAYETTE RO</v>
          </cell>
          <cell r="C861" t="str">
            <v>FAYETTE</v>
          </cell>
          <cell r="D861" t="str">
            <v>Regional</v>
          </cell>
          <cell r="E861" t="str">
            <v>CY</v>
          </cell>
          <cell r="F861">
            <v>107</v>
          </cell>
          <cell r="H861">
            <v>0</v>
          </cell>
          <cell r="I861">
            <v>107</v>
          </cell>
          <cell r="K861">
            <v>0</v>
          </cell>
          <cell r="L861">
            <v>107</v>
          </cell>
          <cell r="N861">
            <v>0</v>
          </cell>
          <cell r="O861">
            <v>0</v>
          </cell>
          <cell r="P861">
            <v>107</v>
          </cell>
          <cell r="R861">
            <v>0</v>
          </cell>
          <cell r="S861">
            <v>0</v>
          </cell>
          <cell r="T861">
            <v>0</v>
          </cell>
          <cell r="U861">
            <v>107</v>
          </cell>
        </row>
        <row r="862">
          <cell r="A862" t="str">
            <v>0300000000093</v>
          </cell>
          <cell r="B862" t="str">
            <v>SAFE SCH-BOND/EFFINGHAM/FAYETTE R</v>
          </cell>
          <cell r="C862" t="str">
            <v>FAYETTE</v>
          </cell>
          <cell r="D862" t="str">
            <v>Regional</v>
          </cell>
          <cell r="E862" t="str">
            <v>Avg</v>
          </cell>
          <cell r="F862">
            <v>37.65</v>
          </cell>
          <cell r="H862">
            <v>0</v>
          </cell>
          <cell r="I862">
            <v>37.649999999999991</v>
          </cell>
          <cell r="K862">
            <v>33.33</v>
          </cell>
          <cell r="L862">
            <v>4.32</v>
          </cell>
          <cell r="N862">
            <v>0</v>
          </cell>
          <cell r="O862">
            <v>0</v>
          </cell>
          <cell r="P862">
            <v>37.649999999999991</v>
          </cell>
          <cell r="R862">
            <v>0</v>
          </cell>
          <cell r="S862">
            <v>0</v>
          </cell>
          <cell r="T862">
            <v>33.33</v>
          </cell>
          <cell r="U862">
            <v>4.32</v>
          </cell>
        </row>
        <row r="863">
          <cell r="A863" t="str">
            <v>0400000000092</v>
          </cell>
          <cell r="B863" t="str">
            <v>ALT SCH-BOONE/WINNEBAGO ROE</v>
          </cell>
          <cell r="C863" t="str">
            <v>WINNEBAGO</v>
          </cell>
          <cell r="D863" t="str">
            <v>Regional</v>
          </cell>
          <cell r="E863" t="str">
            <v>Avg</v>
          </cell>
          <cell r="F863">
            <v>7.32</v>
          </cell>
          <cell r="H863">
            <v>0</v>
          </cell>
          <cell r="I863">
            <v>7.32</v>
          </cell>
          <cell r="K863">
            <v>0</v>
          </cell>
          <cell r="L863">
            <v>7.32</v>
          </cell>
          <cell r="N863">
            <v>0</v>
          </cell>
          <cell r="O863">
            <v>0</v>
          </cell>
          <cell r="P863">
            <v>7.32</v>
          </cell>
          <cell r="R863">
            <v>0</v>
          </cell>
          <cell r="S863">
            <v>0</v>
          </cell>
          <cell r="T863">
            <v>0</v>
          </cell>
          <cell r="U863">
            <v>7.32</v>
          </cell>
        </row>
        <row r="864">
          <cell r="A864" t="str">
            <v>0400000000093</v>
          </cell>
          <cell r="B864" t="str">
            <v>SAFE SCH-BOONE/WINNEBAGO ROE</v>
          </cell>
          <cell r="C864" t="str">
            <v>WINNEBAGO</v>
          </cell>
          <cell r="D864" t="str">
            <v>Regional</v>
          </cell>
          <cell r="E864" t="str">
            <v>CY</v>
          </cell>
          <cell r="F864">
            <v>256</v>
          </cell>
          <cell r="H864">
            <v>0</v>
          </cell>
          <cell r="I864">
            <v>256</v>
          </cell>
          <cell r="K864">
            <v>114</v>
          </cell>
          <cell r="L864">
            <v>142</v>
          </cell>
          <cell r="N864">
            <v>0</v>
          </cell>
          <cell r="O864">
            <v>0</v>
          </cell>
          <cell r="P864">
            <v>256</v>
          </cell>
          <cell r="R864">
            <v>0</v>
          </cell>
          <cell r="S864">
            <v>0</v>
          </cell>
          <cell r="T864">
            <v>114</v>
          </cell>
          <cell r="U864">
            <v>142</v>
          </cell>
        </row>
        <row r="865">
          <cell r="A865" t="str">
            <v>0400000000095</v>
          </cell>
          <cell r="B865" t="str">
            <v>ALOP-BOONE/WINNEBAGO ROE</v>
          </cell>
          <cell r="C865" t="str">
            <v>WINNEBAGO</v>
          </cell>
          <cell r="D865" t="str">
            <v>Regional</v>
          </cell>
          <cell r="E865" t="str">
            <v>CY</v>
          </cell>
          <cell r="F865">
            <v>199</v>
          </cell>
          <cell r="H865">
            <v>0</v>
          </cell>
          <cell r="I865">
            <v>199</v>
          </cell>
          <cell r="K865">
            <v>0</v>
          </cell>
          <cell r="L865">
            <v>199</v>
          </cell>
          <cell r="N865">
            <v>0</v>
          </cell>
          <cell r="O865">
            <v>0</v>
          </cell>
          <cell r="P865">
            <v>199</v>
          </cell>
          <cell r="R865">
            <v>0</v>
          </cell>
          <cell r="S865">
            <v>0</v>
          </cell>
          <cell r="T865">
            <v>0</v>
          </cell>
          <cell r="U865">
            <v>199</v>
          </cell>
        </row>
        <row r="866">
          <cell r="A866" t="str">
            <v>0500000000093</v>
          </cell>
          <cell r="B866" t="str">
            <v>SAFE SCH-INTERMEDIATE SERVICE CEN</v>
          </cell>
          <cell r="C866" t="str">
            <v>COOK</v>
          </cell>
          <cell r="D866" t="str">
            <v>Regional</v>
          </cell>
          <cell r="E866" t="str">
            <v>Avg</v>
          </cell>
          <cell r="F866">
            <v>36.31</v>
          </cell>
          <cell r="H866">
            <v>0</v>
          </cell>
          <cell r="I866">
            <v>36.31</v>
          </cell>
          <cell r="K866">
            <v>6.32</v>
          </cell>
          <cell r="L866">
            <v>29.990000000000002</v>
          </cell>
          <cell r="N866">
            <v>0</v>
          </cell>
          <cell r="O866">
            <v>0</v>
          </cell>
          <cell r="P866">
            <v>36.31</v>
          </cell>
          <cell r="R866">
            <v>0</v>
          </cell>
          <cell r="S866">
            <v>0</v>
          </cell>
          <cell r="T866">
            <v>6.32</v>
          </cell>
          <cell r="U866">
            <v>29.990000000000002</v>
          </cell>
        </row>
        <row r="867">
          <cell r="A867" t="str">
            <v>0600000000093</v>
          </cell>
          <cell r="B867" t="str">
            <v>SAFE SCH-INTERMEDIATE SERVICE CEN</v>
          </cell>
          <cell r="C867" t="str">
            <v>COOK</v>
          </cell>
          <cell r="D867" t="str">
            <v>Regional</v>
          </cell>
          <cell r="E867" t="str">
            <v>CY</v>
          </cell>
          <cell r="F867">
            <v>89</v>
          </cell>
          <cell r="H867">
            <v>0</v>
          </cell>
          <cell r="I867">
            <v>89</v>
          </cell>
          <cell r="K867">
            <v>20</v>
          </cell>
          <cell r="L867">
            <v>69</v>
          </cell>
          <cell r="N867">
            <v>0</v>
          </cell>
          <cell r="O867">
            <v>0</v>
          </cell>
          <cell r="P867">
            <v>89</v>
          </cell>
          <cell r="R867">
            <v>0</v>
          </cell>
          <cell r="S867">
            <v>0</v>
          </cell>
          <cell r="T867">
            <v>20</v>
          </cell>
          <cell r="U867">
            <v>69</v>
          </cell>
        </row>
        <row r="868">
          <cell r="A868" t="str">
            <v>0600000000095</v>
          </cell>
          <cell r="B868" t="str">
            <v>ALOP SCH-INTERMEDIATE SERVICE CEN</v>
          </cell>
          <cell r="C868" t="str">
            <v>COOK</v>
          </cell>
          <cell r="D868" t="str">
            <v>Regional</v>
          </cell>
          <cell r="E868" t="str">
            <v>CY</v>
          </cell>
          <cell r="F868">
            <v>1422</v>
          </cell>
          <cell r="H868">
            <v>0</v>
          </cell>
          <cell r="I868">
            <v>1422</v>
          </cell>
          <cell r="K868">
            <v>355</v>
          </cell>
          <cell r="L868">
            <v>1067</v>
          </cell>
          <cell r="N868">
            <v>0</v>
          </cell>
          <cell r="O868">
            <v>0</v>
          </cell>
          <cell r="P868">
            <v>1422</v>
          </cell>
          <cell r="R868">
            <v>75</v>
          </cell>
          <cell r="S868">
            <v>75</v>
          </cell>
          <cell r="T868">
            <v>280</v>
          </cell>
          <cell r="U868">
            <v>1067</v>
          </cell>
        </row>
        <row r="869">
          <cell r="A869" t="str">
            <v>0700000000093</v>
          </cell>
          <cell r="B869" t="str">
            <v>SAFE SCH-INTERMEDIATE SERVICE CEN</v>
          </cell>
          <cell r="C869" t="str">
            <v>COOK</v>
          </cell>
          <cell r="D869" t="str">
            <v>Regional</v>
          </cell>
          <cell r="E869" t="str">
            <v>CY</v>
          </cell>
          <cell r="F869">
            <v>147</v>
          </cell>
          <cell r="H869">
            <v>0</v>
          </cell>
          <cell r="I869">
            <v>147</v>
          </cell>
          <cell r="K869">
            <v>36</v>
          </cell>
          <cell r="L869">
            <v>111</v>
          </cell>
          <cell r="N869">
            <v>0</v>
          </cell>
          <cell r="O869">
            <v>0</v>
          </cell>
          <cell r="P869">
            <v>147</v>
          </cell>
          <cell r="R869">
            <v>0</v>
          </cell>
          <cell r="S869">
            <v>0</v>
          </cell>
          <cell r="T869">
            <v>36</v>
          </cell>
          <cell r="U869">
            <v>111</v>
          </cell>
        </row>
        <row r="870">
          <cell r="A870" t="str">
            <v>0800000000092</v>
          </cell>
          <cell r="B870" t="str">
            <v>ALT SCH-CAROLL/JODAVIESS/STEPHENS</v>
          </cell>
          <cell r="C870" t="str">
            <v>JO DAVIESS</v>
          </cell>
          <cell r="D870" t="str">
            <v>Regional</v>
          </cell>
          <cell r="E870" t="str">
            <v>CY</v>
          </cell>
          <cell r="F870">
            <v>49</v>
          </cell>
          <cell r="H870">
            <v>0</v>
          </cell>
          <cell r="I870">
            <v>49</v>
          </cell>
          <cell r="K870">
            <v>0</v>
          </cell>
          <cell r="L870">
            <v>49</v>
          </cell>
          <cell r="N870">
            <v>0</v>
          </cell>
          <cell r="O870">
            <v>0</v>
          </cell>
          <cell r="P870">
            <v>49</v>
          </cell>
          <cell r="R870">
            <v>0</v>
          </cell>
          <cell r="S870">
            <v>0</v>
          </cell>
          <cell r="T870">
            <v>0</v>
          </cell>
          <cell r="U870">
            <v>49</v>
          </cell>
        </row>
        <row r="871">
          <cell r="A871" t="str">
            <v>0800000000093</v>
          </cell>
          <cell r="B871" t="str">
            <v>SAFE SCH-CARROLL/JO DAVIESS/STEPH</v>
          </cell>
          <cell r="C871" t="str">
            <v>JO DAVIESS</v>
          </cell>
          <cell r="D871" t="str">
            <v>Regional</v>
          </cell>
          <cell r="E871" t="str">
            <v>Avg</v>
          </cell>
          <cell r="F871">
            <v>30.98</v>
          </cell>
          <cell r="H871">
            <v>0</v>
          </cell>
          <cell r="I871">
            <v>30.979999999999997</v>
          </cell>
          <cell r="K871">
            <v>12.32</v>
          </cell>
          <cell r="L871">
            <v>18.66</v>
          </cell>
          <cell r="N871">
            <v>0</v>
          </cell>
          <cell r="O871">
            <v>0</v>
          </cell>
          <cell r="P871">
            <v>30.979999999999997</v>
          </cell>
          <cell r="R871">
            <v>0</v>
          </cell>
          <cell r="S871">
            <v>0</v>
          </cell>
          <cell r="T871">
            <v>12.32</v>
          </cell>
          <cell r="U871">
            <v>18.66</v>
          </cell>
        </row>
        <row r="872">
          <cell r="A872" t="str">
            <v>0900000000093</v>
          </cell>
          <cell r="B872" t="str">
            <v>SAFE SCH-CHAMPAIGN/FORD ROE</v>
          </cell>
          <cell r="C872" t="str">
            <v>CHAMPAIGN</v>
          </cell>
          <cell r="D872" t="str">
            <v>Regional</v>
          </cell>
          <cell r="E872" t="str">
            <v>Avg</v>
          </cell>
          <cell r="F872">
            <v>105.65</v>
          </cell>
          <cell r="H872">
            <v>0</v>
          </cell>
          <cell r="I872">
            <v>105.65</v>
          </cell>
          <cell r="K872">
            <v>18.32</v>
          </cell>
          <cell r="L872">
            <v>87.33</v>
          </cell>
          <cell r="N872">
            <v>0</v>
          </cell>
          <cell r="O872">
            <v>0</v>
          </cell>
          <cell r="P872">
            <v>105.65</v>
          </cell>
          <cell r="R872">
            <v>0</v>
          </cell>
          <cell r="S872">
            <v>0</v>
          </cell>
          <cell r="T872">
            <v>18.32</v>
          </cell>
          <cell r="U872">
            <v>87.33</v>
          </cell>
        </row>
        <row r="873">
          <cell r="A873" t="str">
            <v>1100000000092</v>
          </cell>
          <cell r="B873" t="str">
            <v>ALT SCH-CLK/CLS/CMBN/DGLAS/EDGR/M</v>
          </cell>
          <cell r="C873" t="str">
            <v>COLES</v>
          </cell>
          <cell r="D873" t="str">
            <v>Regional</v>
          </cell>
          <cell r="E873" t="str">
            <v>CY</v>
          </cell>
          <cell r="F873">
            <v>86</v>
          </cell>
          <cell r="H873">
            <v>0</v>
          </cell>
          <cell r="I873">
            <v>86</v>
          </cell>
          <cell r="K873">
            <v>11</v>
          </cell>
          <cell r="L873">
            <v>75</v>
          </cell>
          <cell r="N873">
            <v>0</v>
          </cell>
          <cell r="O873">
            <v>0</v>
          </cell>
          <cell r="P873">
            <v>86</v>
          </cell>
          <cell r="R873">
            <v>0</v>
          </cell>
          <cell r="S873">
            <v>0</v>
          </cell>
          <cell r="T873">
            <v>11</v>
          </cell>
          <cell r="U873">
            <v>75</v>
          </cell>
        </row>
        <row r="874">
          <cell r="A874" t="str">
            <v>1100000000093</v>
          </cell>
          <cell r="B874" t="str">
            <v>SAFE SCH-CLK/CLS/CMBN/DGLAS/EDGR/</v>
          </cell>
          <cell r="C874" t="str">
            <v>COLES</v>
          </cell>
          <cell r="D874" t="str">
            <v>Regional</v>
          </cell>
          <cell r="E874" t="str">
            <v>CY</v>
          </cell>
          <cell r="F874">
            <v>135</v>
          </cell>
          <cell r="H874">
            <v>0</v>
          </cell>
          <cell r="I874">
            <v>135</v>
          </cell>
          <cell r="K874">
            <v>32</v>
          </cell>
          <cell r="L874">
            <v>103</v>
          </cell>
          <cell r="N874">
            <v>0</v>
          </cell>
          <cell r="O874">
            <v>0</v>
          </cell>
          <cell r="P874">
            <v>135</v>
          </cell>
          <cell r="R874">
            <v>0</v>
          </cell>
          <cell r="S874">
            <v>0</v>
          </cell>
          <cell r="T874">
            <v>32</v>
          </cell>
          <cell r="U874">
            <v>103</v>
          </cell>
        </row>
        <row r="875">
          <cell r="A875" t="str">
            <v>1200000000092</v>
          </cell>
          <cell r="B875" t="str">
            <v>ALT SCH-CLAY/CWFORD/JSPER/LWRNCE/</v>
          </cell>
          <cell r="C875" t="str">
            <v>RICHLAND</v>
          </cell>
          <cell r="D875" t="str">
            <v>Regional</v>
          </cell>
          <cell r="E875" t="str">
            <v>CY</v>
          </cell>
          <cell r="F875">
            <v>33</v>
          </cell>
          <cell r="H875">
            <v>0</v>
          </cell>
          <cell r="I875">
            <v>33</v>
          </cell>
          <cell r="K875">
            <v>6</v>
          </cell>
          <cell r="L875">
            <v>27</v>
          </cell>
          <cell r="N875">
            <v>0</v>
          </cell>
          <cell r="O875">
            <v>0</v>
          </cell>
          <cell r="P875">
            <v>33</v>
          </cell>
          <cell r="R875">
            <v>0</v>
          </cell>
          <cell r="S875">
            <v>0</v>
          </cell>
          <cell r="T875">
            <v>6</v>
          </cell>
          <cell r="U875">
            <v>27</v>
          </cell>
        </row>
        <row r="876">
          <cell r="A876" t="str">
            <v>1200000000093</v>
          </cell>
          <cell r="B876" t="str">
            <v>SAFE SCH-CLAY/CWFORD/JSPER/LWRNCE</v>
          </cell>
          <cell r="C876" t="str">
            <v>RICHLAND</v>
          </cell>
          <cell r="D876" t="str">
            <v>Regional</v>
          </cell>
          <cell r="E876" t="str">
            <v>CY</v>
          </cell>
          <cell r="F876">
            <v>16</v>
          </cell>
          <cell r="H876">
            <v>0</v>
          </cell>
          <cell r="I876">
            <v>16</v>
          </cell>
          <cell r="K876">
            <v>5</v>
          </cell>
          <cell r="L876">
            <v>11</v>
          </cell>
          <cell r="N876">
            <v>0</v>
          </cell>
          <cell r="O876">
            <v>0</v>
          </cell>
          <cell r="P876">
            <v>16</v>
          </cell>
          <cell r="R876">
            <v>0</v>
          </cell>
          <cell r="S876">
            <v>0</v>
          </cell>
          <cell r="T876">
            <v>5</v>
          </cell>
          <cell r="U876">
            <v>11</v>
          </cell>
        </row>
        <row r="877">
          <cell r="A877" t="str">
            <v>1300000000092</v>
          </cell>
          <cell r="B877" t="str">
            <v>ALT SCH-CLINTON/MARION/WASHINGTON</v>
          </cell>
          <cell r="C877" t="str">
            <v>CLINTON</v>
          </cell>
          <cell r="D877" t="str">
            <v>Regional</v>
          </cell>
          <cell r="E877" t="str">
            <v>Avg</v>
          </cell>
          <cell r="F877">
            <v>54.98</v>
          </cell>
          <cell r="H877">
            <v>0</v>
          </cell>
          <cell r="I877">
            <v>54.98</v>
          </cell>
          <cell r="K877">
            <v>12.65</v>
          </cell>
          <cell r="L877">
            <v>42.33</v>
          </cell>
          <cell r="N877">
            <v>0</v>
          </cell>
          <cell r="O877">
            <v>0</v>
          </cell>
          <cell r="P877">
            <v>54.98</v>
          </cell>
          <cell r="R877">
            <v>0</v>
          </cell>
          <cell r="S877">
            <v>0</v>
          </cell>
          <cell r="T877">
            <v>12.65</v>
          </cell>
          <cell r="U877">
            <v>42.33</v>
          </cell>
        </row>
        <row r="878">
          <cell r="A878" t="str">
            <v>1300000000093</v>
          </cell>
          <cell r="B878" t="str">
            <v>SAFE SCH-CLINTON/MARION/WASHINGTO</v>
          </cell>
          <cell r="C878" t="str">
            <v>CLINTON</v>
          </cell>
          <cell r="D878" t="str">
            <v>Regional</v>
          </cell>
          <cell r="E878" t="str">
            <v>CY</v>
          </cell>
          <cell r="F878">
            <v>53</v>
          </cell>
          <cell r="H878">
            <v>0</v>
          </cell>
          <cell r="I878">
            <v>53</v>
          </cell>
          <cell r="K878">
            <v>25</v>
          </cell>
          <cell r="L878">
            <v>28</v>
          </cell>
          <cell r="N878">
            <v>0</v>
          </cell>
          <cell r="O878">
            <v>0</v>
          </cell>
          <cell r="P878">
            <v>53</v>
          </cell>
          <cell r="R878">
            <v>0</v>
          </cell>
          <cell r="S878">
            <v>0</v>
          </cell>
          <cell r="T878">
            <v>25</v>
          </cell>
          <cell r="U878">
            <v>28</v>
          </cell>
        </row>
        <row r="879">
          <cell r="A879" t="str">
            <v>1600000000093</v>
          </cell>
          <cell r="B879" t="str">
            <v>SAFE SCH-DE KALB ROE</v>
          </cell>
          <cell r="C879" t="str">
            <v>DEKALB</v>
          </cell>
          <cell r="D879" t="str">
            <v>Regional</v>
          </cell>
          <cell r="E879" t="str">
            <v>CY</v>
          </cell>
          <cell r="F879">
            <v>33</v>
          </cell>
          <cell r="H879">
            <v>0</v>
          </cell>
          <cell r="I879">
            <v>33</v>
          </cell>
          <cell r="K879">
            <v>1</v>
          </cell>
          <cell r="L879">
            <v>32</v>
          </cell>
          <cell r="N879">
            <v>0</v>
          </cell>
          <cell r="O879">
            <v>0</v>
          </cell>
          <cell r="P879">
            <v>33</v>
          </cell>
          <cell r="R879">
            <v>0</v>
          </cell>
          <cell r="S879">
            <v>0</v>
          </cell>
          <cell r="T879">
            <v>1</v>
          </cell>
          <cell r="U879">
            <v>32</v>
          </cell>
        </row>
        <row r="880">
          <cell r="A880" t="str">
            <v>1700000000093</v>
          </cell>
          <cell r="B880" t="str">
            <v>SAFE SCH-DE WITT/LIVINGSTON/MCLEA</v>
          </cell>
          <cell r="C880" t="str">
            <v>MCLEAN</v>
          </cell>
          <cell r="D880" t="str">
            <v>Regional</v>
          </cell>
          <cell r="E880" t="str">
            <v>CY</v>
          </cell>
          <cell r="F880">
            <v>38</v>
          </cell>
          <cell r="H880">
            <v>0</v>
          </cell>
          <cell r="I880">
            <v>38</v>
          </cell>
          <cell r="K880">
            <v>15</v>
          </cell>
          <cell r="L880">
            <v>23</v>
          </cell>
          <cell r="N880">
            <v>0</v>
          </cell>
          <cell r="O880">
            <v>0</v>
          </cell>
          <cell r="P880">
            <v>38</v>
          </cell>
          <cell r="R880">
            <v>0</v>
          </cell>
          <cell r="S880">
            <v>0</v>
          </cell>
          <cell r="T880">
            <v>15</v>
          </cell>
          <cell r="U880">
            <v>23</v>
          </cell>
        </row>
        <row r="881">
          <cell r="A881" t="str">
            <v>1700000000095</v>
          </cell>
          <cell r="B881" t="str">
            <v>ALOP-DE WITT/LIVINGSTON/MCLEAN</v>
          </cell>
          <cell r="C881" t="str">
            <v>MCLEAN</v>
          </cell>
          <cell r="D881" t="str">
            <v>Regional</v>
          </cell>
          <cell r="E881" t="str">
            <v>Avg</v>
          </cell>
          <cell r="F881">
            <v>223.3</v>
          </cell>
          <cell r="H881">
            <v>0</v>
          </cell>
          <cell r="I881">
            <v>223.29999999999998</v>
          </cell>
          <cell r="K881">
            <v>21.98</v>
          </cell>
          <cell r="L881">
            <v>201.32</v>
          </cell>
          <cell r="N881">
            <v>0</v>
          </cell>
          <cell r="O881">
            <v>0</v>
          </cell>
          <cell r="P881">
            <v>223.29999999999998</v>
          </cell>
          <cell r="R881">
            <v>0</v>
          </cell>
          <cell r="S881">
            <v>0</v>
          </cell>
          <cell r="T881">
            <v>21.98</v>
          </cell>
          <cell r="U881">
            <v>201.32</v>
          </cell>
        </row>
        <row r="882">
          <cell r="A882" t="str">
            <v>1900000000093</v>
          </cell>
          <cell r="B882" t="str">
            <v>SAFE SCH-DU PAGE ROE</v>
          </cell>
          <cell r="C882" t="str">
            <v>DUPAGE</v>
          </cell>
          <cell r="D882" t="str">
            <v>Regional</v>
          </cell>
          <cell r="E882" t="str">
            <v>Avg</v>
          </cell>
          <cell r="F882">
            <v>64.650000000000006</v>
          </cell>
          <cell r="H882">
            <v>0</v>
          </cell>
          <cell r="I882">
            <v>64.650000000000006</v>
          </cell>
          <cell r="K882">
            <v>24.32</v>
          </cell>
          <cell r="L882">
            <v>40.33</v>
          </cell>
          <cell r="N882">
            <v>0</v>
          </cell>
          <cell r="O882">
            <v>0</v>
          </cell>
          <cell r="P882">
            <v>64.650000000000006</v>
          </cell>
          <cell r="R882">
            <v>0</v>
          </cell>
          <cell r="S882">
            <v>0</v>
          </cell>
          <cell r="T882">
            <v>24.32</v>
          </cell>
          <cell r="U882">
            <v>40.33</v>
          </cell>
        </row>
        <row r="883">
          <cell r="A883" t="str">
            <v>1900000000095</v>
          </cell>
          <cell r="B883" t="str">
            <v>ALOP-DU PAGE ROE</v>
          </cell>
          <cell r="C883" t="str">
            <v>DUPAGE</v>
          </cell>
          <cell r="D883" t="str">
            <v>Regional</v>
          </cell>
          <cell r="E883" t="str">
            <v>Avg</v>
          </cell>
          <cell r="F883">
            <v>362.65</v>
          </cell>
          <cell r="H883">
            <v>0</v>
          </cell>
          <cell r="I883">
            <v>362.65</v>
          </cell>
          <cell r="K883">
            <v>26.66</v>
          </cell>
          <cell r="L883">
            <v>335.99</v>
          </cell>
          <cell r="N883">
            <v>0</v>
          </cell>
          <cell r="O883">
            <v>0</v>
          </cell>
          <cell r="P883">
            <v>362.65</v>
          </cell>
          <cell r="R883">
            <v>0</v>
          </cell>
          <cell r="S883">
            <v>0</v>
          </cell>
          <cell r="T883">
            <v>26.66</v>
          </cell>
          <cell r="U883">
            <v>335.99</v>
          </cell>
        </row>
        <row r="884">
          <cell r="A884" t="str">
            <v>2000000000092</v>
          </cell>
          <cell r="B884" t="str">
            <v>ALT SCH-EDWD/GLTN/HDIN/POP/SLNE/</v>
          </cell>
          <cell r="C884" t="str">
            <v>SALINE</v>
          </cell>
          <cell r="D884" t="str">
            <v>Regional</v>
          </cell>
          <cell r="E884" t="str">
            <v>Avg</v>
          </cell>
          <cell r="F884">
            <v>37.31</v>
          </cell>
          <cell r="H884">
            <v>0</v>
          </cell>
          <cell r="I884">
            <v>37.31</v>
          </cell>
          <cell r="K884">
            <v>6.65</v>
          </cell>
          <cell r="L884">
            <v>30.659999999999997</v>
          </cell>
          <cell r="N884">
            <v>0</v>
          </cell>
          <cell r="O884">
            <v>0</v>
          </cell>
          <cell r="P884">
            <v>37.31</v>
          </cell>
          <cell r="R884">
            <v>0</v>
          </cell>
          <cell r="S884">
            <v>0</v>
          </cell>
          <cell r="T884">
            <v>6.65</v>
          </cell>
          <cell r="U884">
            <v>30.659999999999997</v>
          </cell>
        </row>
        <row r="885">
          <cell r="A885" t="str">
            <v>2000000000093</v>
          </cell>
          <cell r="B885" t="str">
            <v>SAFE SCH-EDWD/GLTN/HDIN/POP/SLNE/</v>
          </cell>
          <cell r="C885" t="str">
            <v>SALINE</v>
          </cell>
          <cell r="D885" t="str">
            <v>Regional</v>
          </cell>
          <cell r="E885" t="str">
            <v>Avg</v>
          </cell>
          <cell r="F885">
            <v>17.309999999999999</v>
          </cell>
          <cell r="H885">
            <v>0</v>
          </cell>
          <cell r="I885">
            <v>17.309999999999999</v>
          </cell>
          <cell r="K885">
            <v>8.66</v>
          </cell>
          <cell r="L885">
            <v>8.65</v>
          </cell>
          <cell r="N885">
            <v>0</v>
          </cell>
          <cell r="O885">
            <v>0</v>
          </cell>
          <cell r="P885">
            <v>17.309999999999999</v>
          </cell>
          <cell r="R885">
            <v>0</v>
          </cell>
          <cell r="S885">
            <v>0</v>
          </cell>
          <cell r="T885">
            <v>8.66</v>
          </cell>
          <cell r="U885">
            <v>8.65</v>
          </cell>
        </row>
        <row r="886">
          <cell r="A886" t="str">
            <v>2100000000092</v>
          </cell>
          <cell r="B886" t="str">
            <v>ALT SCH-FRANKLIN/WILLIAMSON ROE</v>
          </cell>
          <cell r="C886" t="str">
            <v>FRANKLIN</v>
          </cell>
          <cell r="D886" t="str">
            <v>Regional</v>
          </cell>
          <cell r="E886" t="str">
            <v>CY</v>
          </cell>
          <cell r="F886">
            <v>100</v>
          </cell>
          <cell r="H886">
            <v>0</v>
          </cell>
          <cell r="I886">
            <v>100</v>
          </cell>
          <cell r="K886">
            <v>10</v>
          </cell>
          <cell r="L886">
            <v>90</v>
          </cell>
          <cell r="N886">
            <v>0</v>
          </cell>
          <cell r="O886">
            <v>0</v>
          </cell>
          <cell r="P886">
            <v>100</v>
          </cell>
          <cell r="R886">
            <v>0</v>
          </cell>
          <cell r="S886">
            <v>0</v>
          </cell>
          <cell r="T886">
            <v>10</v>
          </cell>
          <cell r="U886">
            <v>90</v>
          </cell>
        </row>
        <row r="887">
          <cell r="A887" t="str">
            <v>2100000000093</v>
          </cell>
          <cell r="B887" t="str">
            <v>SAFE SCH-FRANKLIN/WILLIAMSON ROE</v>
          </cell>
          <cell r="C887" t="str">
            <v>FRANKLIN</v>
          </cell>
          <cell r="D887" t="str">
            <v>Regional</v>
          </cell>
          <cell r="E887" t="str">
            <v>CY</v>
          </cell>
          <cell r="F887">
            <v>27</v>
          </cell>
          <cell r="H887">
            <v>0</v>
          </cell>
          <cell r="I887">
            <v>27</v>
          </cell>
          <cell r="K887">
            <v>20</v>
          </cell>
          <cell r="L887">
            <v>7</v>
          </cell>
          <cell r="N887">
            <v>0</v>
          </cell>
          <cell r="O887">
            <v>0</v>
          </cell>
          <cell r="P887">
            <v>27</v>
          </cell>
          <cell r="R887">
            <v>0</v>
          </cell>
          <cell r="S887">
            <v>0</v>
          </cell>
          <cell r="T887">
            <v>20</v>
          </cell>
          <cell r="U887">
            <v>7</v>
          </cell>
        </row>
        <row r="888">
          <cell r="A888" t="str">
            <v>2400000000092</v>
          </cell>
          <cell r="B888" t="str">
            <v>ALT SCH-GRUNDY/KENDALL ROE</v>
          </cell>
          <cell r="C888" t="str">
            <v>GRUNDY</v>
          </cell>
          <cell r="D888" t="str">
            <v>Regional</v>
          </cell>
          <cell r="E888" t="str">
            <v>CY</v>
          </cell>
          <cell r="F888">
            <v>86</v>
          </cell>
          <cell r="H888">
            <v>0</v>
          </cell>
          <cell r="I888">
            <v>86</v>
          </cell>
          <cell r="K888">
            <v>1</v>
          </cell>
          <cell r="L888">
            <v>85</v>
          </cell>
          <cell r="N888">
            <v>0</v>
          </cell>
          <cell r="O888">
            <v>0</v>
          </cell>
          <cell r="P888">
            <v>86</v>
          </cell>
          <cell r="R888">
            <v>0</v>
          </cell>
          <cell r="S888">
            <v>0</v>
          </cell>
          <cell r="T888">
            <v>1</v>
          </cell>
          <cell r="U888">
            <v>85</v>
          </cell>
        </row>
        <row r="889">
          <cell r="A889" t="str">
            <v>2400000000093</v>
          </cell>
          <cell r="B889" t="str">
            <v>SAFE SCH-GRUNDY/KENDALL ROE</v>
          </cell>
          <cell r="C889" t="str">
            <v>GRUNDY</v>
          </cell>
          <cell r="D889" t="str">
            <v>Regional</v>
          </cell>
          <cell r="E889" t="str">
            <v>CY</v>
          </cell>
          <cell r="F889">
            <v>144</v>
          </cell>
          <cell r="H889">
            <v>0</v>
          </cell>
          <cell r="I889">
            <v>144</v>
          </cell>
          <cell r="K889">
            <v>7</v>
          </cell>
          <cell r="L889">
            <v>137</v>
          </cell>
          <cell r="N889">
            <v>0</v>
          </cell>
          <cell r="O889">
            <v>0</v>
          </cell>
          <cell r="P889">
            <v>144</v>
          </cell>
          <cell r="R889">
            <v>0</v>
          </cell>
          <cell r="S889">
            <v>0</v>
          </cell>
          <cell r="T889">
            <v>7</v>
          </cell>
          <cell r="U889">
            <v>137</v>
          </cell>
        </row>
        <row r="890">
          <cell r="A890" t="str">
            <v>2600000000092</v>
          </cell>
          <cell r="B890" t="str">
            <v>ALT SCH-HANCOCK/MC DONOUGH ROE</v>
          </cell>
          <cell r="C890" t="str">
            <v>MCDONOUGH</v>
          </cell>
          <cell r="D890" t="str">
            <v>Regional</v>
          </cell>
          <cell r="E890" t="str">
            <v>CY</v>
          </cell>
          <cell r="F890">
            <v>59</v>
          </cell>
          <cell r="H890">
            <v>0</v>
          </cell>
          <cell r="I890">
            <v>59</v>
          </cell>
          <cell r="K890">
            <v>7</v>
          </cell>
          <cell r="L890">
            <v>52</v>
          </cell>
          <cell r="N890">
            <v>0</v>
          </cell>
          <cell r="O890">
            <v>0</v>
          </cell>
          <cell r="P890">
            <v>59</v>
          </cell>
          <cell r="R890">
            <v>0</v>
          </cell>
          <cell r="S890">
            <v>0</v>
          </cell>
          <cell r="T890">
            <v>7</v>
          </cell>
          <cell r="U890">
            <v>52</v>
          </cell>
        </row>
        <row r="891">
          <cell r="A891" t="str">
            <v>2600000000093</v>
          </cell>
          <cell r="B891" t="str">
            <v>SAFE SCH-HANCOCK/MC DONOUGH ROE</v>
          </cell>
          <cell r="C891" t="str">
            <v>MCDONOUGH</v>
          </cell>
          <cell r="D891" t="str">
            <v>Regional</v>
          </cell>
          <cell r="E891" t="str">
            <v>CY</v>
          </cell>
          <cell r="F891">
            <v>23</v>
          </cell>
          <cell r="H891">
            <v>0</v>
          </cell>
          <cell r="I891">
            <v>23</v>
          </cell>
          <cell r="K891">
            <v>15</v>
          </cell>
          <cell r="L891">
            <v>8</v>
          </cell>
          <cell r="N891">
            <v>0</v>
          </cell>
          <cell r="O891">
            <v>0</v>
          </cell>
          <cell r="P891">
            <v>23</v>
          </cell>
          <cell r="R891">
            <v>0</v>
          </cell>
          <cell r="S891">
            <v>0</v>
          </cell>
          <cell r="T891">
            <v>15</v>
          </cell>
          <cell r="U891">
            <v>8</v>
          </cell>
        </row>
        <row r="892">
          <cell r="A892" t="str">
            <v>2800000000093</v>
          </cell>
          <cell r="B892" t="str">
            <v>SAFE SCH-BUREAU/HENRY/STARK ROE</v>
          </cell>
          <cell r="C892" t="str">
            <v>HENRY</v>
          </cell>
          <cell r="D892" t="str">
            <v>Regional</v>
          </cell>
          <cell r="E892" t="str">
            <v>Avg</v>
          </cell>
          <cell r="F892">
            <v>8.31</v>
          </cell>
          <cell r="H892">
            <v>0</v>
          </cell>
          <cell r="I892">
            <v>8.31</v>
          </cell>
          <cell r="K892">
            <v>3.65</v>
          </cell>
          <cell r="L892">
            <v>4.66</v>
          </cell>
          <cell r="N892">
            <v>0</v>
          </cell>
          <cell r="O892">
            <v>0</v>
          </cell>
          <cell r="P892">
            <v>8.31</v>
          </cell>
          <cell r="R892">
            <v>0</v>
          </cell>
          <cell r="S892">
            <v>0</v>
          </cell>
          <cell r="T892">
            <v>3.65</v>
          </cell>
          <cell r="U892">
            <v>4.66</v>
          </cell>
        </row>
        <row r="893">
          <cell r="A893" t="str">
            <v>3000000000092</v>
          </cell>
          <cell r="B893" t="str">
            <v>ALT SCH-JACKSON/PERRY ROE</v>
          </cell>
          <cell r="C893" t="str">
            <v>JACKSON</v>
          </cell>
          <cell r="D893" t="str">
            <v>Regional</v>
          </cell>
          <cell r="E893" t="str">
            <v>Avg</v>
          </cell>
          <cell r="F893">
            <v>4.6500000000000004</v>
          </cell>
          <cell r="H893">
            <v>0</v>
          </cell>
          <cell r="I893">
            <v>4.6500000000000004</v>
          </cell>
          <cell r="K893">
            <v>4.6500000000000004</v>
          </cell>
          <cell r="L893">
            <v>0</v>
          </cell>
          <cell r="N893">
            <v>0</v>
          </cell>
          <cell r="O893">
            <v>0</v>
          </cell>
          <cell r="P893">
            <v>4.6500000000000004</v>
          </cell>
          <cell r="R893">
            <v>0.33</v>
          </cell>
          <cell r="S893">
            <v>0.33</v>
          </cell>
          <cell r="T893">
            <v>4.32</v>
          </cell>
          <cell r="U893">
            <v>0</v>
          </cell>
        </row>
        <row r="894">
          <cell r="A894" t="str">
            <v>3000000000093</v>
          </cell>
          <cell r="B894" t="str">
            <v>SAFE SCH-JACKSON/PERRY ROE</v>
          </cell>
          <cell r="C894" t="str">
            <v>JACKSON</v>
          </cell>
          <cell r="D894" t="str">
            <v>Regional</v>
          </cell>
          <cell r="E894" t="str">
            <v>Avg</v>
          </cell>
          <cell r="F894">
            <v>10.97</v>
          </cell>
          <cell r="H894">
            <v>0</v>
          </cell>
          <cell r="I894">
            <v>10.97</v>
          </cell>
          <cell r="K894">
            <v>3.6500000000000004</v>
          </cell>
          <cell r="L894">
            <v>7.32</v>
          </cell>
          <cell r="N894">
            <v>0</v>
          </cell>
          <cell r="O894">
            <v>0</v>
          </cell>
          <cell r="P894">
            <v>10.97</v>
          </cell>
          <cell r="R894">
            <v>0</v>
          </cell>
          <cell r="S894">
            <v>0</v>
          </cell>
          <cell r="T894">
            <v>3.6500000000000004</v>
          </cell>
          <cell r="U894">
            <v>7.32</v>
          </cell>
        </row>
        <row r="895">
          <cell r="A895" t="str">
            <v>3000000000095</v>
          </cell>
          <cell r="B895" t="str">
            <v>ALOP-JACKSON/PERRY ROE</v>
          </cell>
          <cell r="C895" t="str">
            <v>JACKSON</v>
          </cell>
          <cell r="D895" t="str">
            <v>Regional</v>
          </cell>
          <cell r="E895" t="str">
            <v>CY</v>
          </cell>
          <cell r="F895">
            <v>10</v>
          </cell>
          <cell r="H895">
            <v>0</v>
          </cell>
          <cell r="I895">
            <v>10</v>
          </cell>
          <cell r="K895">
            <v>0</v>
          </cell>
          <cell r="L895">
            <v>10</v>
          </cell>
          <cell r="N895">
            <v>0</v>
          </cell>
          <cell r="O895">
            <v>0</v>
          </cell>
          <cell r="P895">
            <v>10</v>
          </cell>
          <cell r="R895">
            <v>0</v>
          </cell>
          <cell r="S895">
            <v>0</v>
          </cell>
          <cell r="T895">
            <v>0</v>
          </cell>
          <cell r="U895">
            <v>10</v>
          </cell>
        </row>
        <row r="896">
          <cell r="A896" t="str">
            <v>3100000000093</v>
          </cell>
          <cell r="B896" t="str">
            <v>SAFE SCH-KANE ROE</v>
          </cell>
          <cell r="C896" t="str">
            <v>KANE</v>
          </cell>
          <cell r="D896" t="str">
            <v>Regional</v>
          </cell>
          <cell r="E896" t="str">
            <v>Avg</v>
          </cell>
          <cell r="F896">
            <v>110.65</v>
          </cell>
          <cell r="H896">
            <v>0</v>
          </cell>
          <cell r="I896">
            <v>110.64999999999999</v>
          </cell>
          <cell r="K896">
            <v>13.66</v>
          </cell>
          <cell r="L896">
            <v>96.99</v>
          </cell>
          <cell r="N896">
            <v>0</v>
          </cell>
          <cell r="O896">
            <v>0</v>
          </cell>
          <cell r="P896">
            <v>110.64999999999999</v>
          </cell>
          <cell r="R896">
            <v>0</v>
          </cell>
          <cell r="S896">
            <v>0</v>
          </cell>
          <cell r="T896">
            <v>13.66</v>
          </cell>
          <cell r="U896">
            <v>96.99</v>
          </cell>
        </row>
        <row r="897">
          <cell r="A897" t="str">
            <v>3100000000095</v>
          </cell>
          <cell r="B897" t="str">
            <v>ALOP-KANE ROE</v>
          </cell>
          <cell r="C897" t="str">
            <v>KANE</v>
          </cell>
          <cell r="D897" t="str">
            <v>Regional</v>
          </cell>
          <cell r="E897" t="str">
            <v>CY</v>
          </cell>
          <cell r="F897">
            <v>999</v>
          </cell>
          <cell r="H897">
            <v>0</v>
          </cell>
          <cell r="I897">
            <v>999</v>
          </cell>
          <cell r="K897">
            <v>129</v>
          </cell>
          <cell r="L897">
            <v>870</v>
          </cell>
          <cell r="N897">
            <v>0</v>
          </cell>
          <cell r="O897">
            <v>0</v>
          </cell>
          <cell r="P897">
            <v>999</v>
          </cell>
          <cell r="R897">
            <v>24</v>
          </cell>
          <cell r="S897">
            <v>24</v>
          </cell>
          <cell r="T897">
            <v>105</v>
          </cell>
          <cell r="U897">
            <v>870</v>
          </cell>
        </row>
        <row r="898">
          <cell r="A898" t="str">
            <v>3200000000092</v>
          </cell>
          <cell r="B898" t="str">
            <v>ALT SCH-IROQUOIS/KANKAKEE ROE</v>
          </cell>
          <cell r="C898" t="str">
            <v>KANKAKEE</v>
          </cell>
          <cell r="D898" t="str">
            <v>Regional</v>
          </cell>
          <cell r="E898" t="str">
            <v>CY</v>
          </cell>
          <cell r="F898">
            <v>147</v>
          </cell>
          <cell r="H898">
            <v>0</v>
          </cell>
          <cell r="I898">
            <v>147</v>
          </cell>
          <cell r="K898">
            <v>0</v>
          </cell>
          <cell r="L898">
            <v>147</v>
          </cell>
          <cell r="N898">
            <v>0</v>
          </cell>
          <cell r="O898">
            <v>0</v>
          </cell>
          <cell r="P898">
            <v>147</v>
          </cell>
          <cell r="R898">
            <v>0</v>
          </cell>
          <cell r="S898">
            <v>0</v>
          </cell>
          <cell r="T898">
            <v>0</v>
          </cell>
          <cell r="U898">
            <v>147</v>
          </cell>
        </row>
        <row r="899">
          <cell r="A899" t="str">
            <v>3200000000093</v>
          </cell>
          <cell r="B899" t="str">
            <v>SAFE SCH-IROQUOIS/KANKAKEE ROE</v>
          </cell>
          <cell r="C899" t="str">
            <v>KANKAKEE</v>
          </cell>
          <cell r="D899" t="str">
            <v>Regional</v>
          </cell>
          <cell r="E899" t="str">
            <v>Avg</v>
          </cell>
          <cell r="F899">
            <v>26.65</v>
          </cell>
          <cell r="H899">
            <v>0</v>
          </cell>
          <cell r="I899">
            <v>26.65</v>
          </cell>
          <cell r="K899">
            <v>1.99</v>
          </cell>
          <cell r="L899">
            <v>24.66</v>
          </cell>
          <cell r="N899">
            <v>0</v>
          </cell>
          <cell r="O899">
            <v>0</v>
          </cell>
          <cell r="P899">
            <v>26.65</v>
          </cell>
          <cell r="R899">
            <v>0</v>
          </cell>
          <cell r="S899">
            <v>0</v>
          </cell>
          <cell r="T899">
            <v>1.99</v>
          </cell>
          <cell r="U899">
            <v>24.66</v>
          </cell>
        </row>
        <row r="900">
          <cell r="A900" t="str">
            <v>3300000000092</v>
          </cell>
          <cell r="B900" t="str">
            <v>ALT-HENDERSON/KNOX/MERCER/WARREN</v>
          </cell>
          <cell r="C900" t="str">
            <v>WARREN</v>
          </cell>
          <cell r="D900" t="str">
            <v>Regional</v>
          </cell>
          <cell r="E900" t="str">
            <v>CY</v>
          </cell>
          <cell r="F900">
            <v>74</v>
          </cell>
          <cell r="H900">
            <v>0</v>
          </cell>
          <cell r="I900">
            <v>74</v>
          </cell>
          <cell r="K900">
            <v>10</v>
          </cell>
          <cell r="L900">
            <v>64</v>
          </cell>
          <cell r="N900">
            <v>0</v>
          </cell>
          <cell r="O900">
            <v>0</v>
          </cell>
          <cell r="P900">
            <v>74</v>
          </cell>
          <cell r="R900">
            <v>0</v>
          </cell>
          <cell r="S900">
            <v>0</v>
          </cell>
          <cell r="T900">
            <v>10</v>
          </cell>
          <cell r="U900">
            <v>64</v>
          </cell>
        </row>
        <row r="901">
          <cell r="A901" t="str">
            <v>3300000000093</v>
          </cell>
          <cell r="B901" t="str">
            <v>SAFE SCH-KNOX ROE</v>
          </cell>
          <cell r="C901" t="str">
            <v>PIATT</v>
          </cell>
          <cell r="D901" t="str">
            <v>Regional</v>
          </cell>
          <cell r="E901" t="str">
            <v>Avg</v>
          </cell>
          <cell r="F901">
            <v>19.3</v>
          </cell>
          <cell r="H901">
            <v>0</v>
          </cell>
          <cell r="I901">
            <v>19.3</v>
          </cell>
          <cell r="K901">
            <v>5.99</v>
          </cell>
          <cell r="L901">
            <v>13.31</v>
          </cell>
          <cell r="N901">
            <v>0</v>
          </cell>
          <cell r="O901">
            <v>0</v>
          </cell>
          <cell r="P901">
            <v>19.3</v>
          </cell>
          <cell r="R901">
            <v>0</v>
          </cell>
          <cell r="S901">
            <v>0</v>
          </cell>
          <cell r="T901">
            <v>5.99</v>
          </cell>
          <cell r="U901">
            <v>13.31</v>
          </cell>
        </row>
        <row r="902">
          <cell r="A902" t="str">
            <v>3400000000093</v>
          </cell>
          <cell r="B902" t="str">
            <v>SAFE SCH-LAKE ROE</v>
          </cell>
          <cell r="C902" t="str">
            <v>LAKE</v>
          </cell>
          <cell r="D902" t="str">
            <v>Regional</v>
          </cell>
          <cell r="E902" t="str">
            <v>CY</v>
          </cell>
          <cell r="F902">
            <v>34</v>
          </cell>
          <cell r="H902">
            <v>0</v>
          </cell>
          <cell r="I902">
            <v>34</v>
          </cell>
          <cell r="K902">
            <v>10</v>
          </cell>
          <cell r="L902">
            <v>24</v>
          </cell>
          <cell r="N902">
            <v>0</v>
          </cell>
          <cell r="O902">
            <v>0</v>
          </cell>
          <cell r="P902">
            <v>34</v>
          </cell>
          <cell r="R902">
            <v>0</v>
          </cell>
          <cell r="S902">
            <v>0</v>
          </cell>
          <cell r="T902">
            <v>10</v>
          </cell>
          <cell r="U902">
            <v>24</v>
          </cell>
        </row>
        <row r="903">
          <cell r="A903" t="str">
            <v>3400000000095</v>
          </cell>
          <cell r="B903" t="str">
            <v>ALOP SCH-LAKE ROE</v>
          </cell>
          <cell r="C903" t="str">
            <v>LAKE</v>
          </cell>
          <cell r="D903" t="str">
            <v>Regional</v>
          </cell>
          <cell r="E903" t="str">
            <v>Avg</v>
          </cell>
          <cell r="F903">
            <v>534.63</v>
          </cell>
          <cell r="H903">
            <v>0</v>
          </cell>
          <cell r="I903">
            <v>534.63</v>
          </cell>
          <cell r="K903">
            <v>124.64999999999999</v>
          </cell>
          <cell r="L903">
            <v>409.98</v>
          </cell>
          <cell r="N903">
            <v>0</v>
          </cell>
          <cell r="O903">
            <v>0</v>
          </cell>
          <cell r="P903">
            <v>534.63</v>
          </cell>
          <cell r="R903">
            <v>0</v>
          </cell>
          <cell r="S903">
            <v>0</v>
          </cell>
          <cell r="T903">
            <v>124.64999999999999</v>
          </cell>
          <cell r="U903">
            <v>409.98</v>
          </cell>
        </row>
        <row r="904">
          <cell r="A904" t="str">
            <v>3500000000093</v>
          </cell>
          <cell r="B904" t="str">
            <v>SAFE SCH-LA SALLE ROE</v>
          </cell>
          <cell r="C904" t="str">
            <v>LASALLE</v>
          </cell>
          <cell r="D904" t="str">
            <v>Regional</v>
          </cell>
          <cell r="E904" t="str">
            <v>Avg</v>
          </cell>
          <cell r="F904">
            <v>52.97</v>
          </cell>
          <cell r="H904">
            <v>0</v>
          </cell>
          <cell r="I904">
            <v>52.97</v>
          </cell>
          <cell r="K904">
            <v>24.32</v>
          </cell>
          <cell r="L904">
            <v>28.65</v>
          </cell>
          <cell r="N904">
            <v>0</v>
          </cell>
          <cell r="O904">
            <v>0</v>
          </cell>
          <cell r="P904">
            <v>52.97</v>
          </cell>
          <cell r="R904">
            <v>0</v>
          </cell>
          <cell r="S904">
            <v>0</v>
          </cell>
          <cell r="T904">
            <v>24.32</v>
          </cell>
          <cell r="U904">
            <v>28.65</v>
          </cell>
        </row>
        <row r="905">
          <cell r="A905" t="str">
            <v>3900000000092</v>
          </cell>
          <cell r="B905" t="str">
            <v>ALT SCH-MACON/PIATT ROE</v>
          </cell>
          <cell r="C905" t="str">
            <v>MACON</v>
          </cell>
          <cell r="D905" t="str">
            <v>Regional</v>
          </cell>
          <cell r="E905" t="str">
            <v>CY</v>
          </cell>
          <cell r="F905">
            <v>112</v>
          </cell>
          <cell r="H905">
            <v>0</v>
          </cell>
          <cell r="I905">
            <v>112</v>
          </cell>
          <cell r="K905">
            <v>0</v>
          </cell>
          <cell r="L905">
            <v>112</v>
          </cell>
          <cell r="N905">
            <v>0</v>
          </cell>
          <cell r="O905">
            <v>0</v>
          </cell>
          <cell r="P905">
            <v>112</v>
          </cell>
          <cell r="R905">
            <v>0</v>
          </cell>
          <cell r="S905">
            <v>0</v>
          </cell>
          <cell r="T905">
            <v>0</v>
          </cell>
          <cell r="U905">
            <v>112</v>
          </cell>
        </row>
        <row r="906">
          <cell r="A906" t="str">
            <v>3900000000093</v>
          </cell>
          <cell r="B906" t="str">
            <v>SAFE SCH-MACON/PIATT ROE</v>
          </cell>
          <cell r="C906" t="str">
            <v>MACON</v>
          </cell>
          <cell r="D906" t="str">
            <v>Regional</v>
          </cell>
          <cell r="E906" t="str">
            <v>Avg</v>
          </cell>
          <cell r="F906">
            <v>42.64</v>
          </cell>
          <cell r="H906">
            <v>0</v>
          </cell>
          <cell r="I906">
            <v>42.64</v>
          </cell>
          <cell r="K906">
            <v>11.66</v>
          </cell>
          <cell r="L906">
            <v>30.98</v>
          </cell>
          <cell r="N906">
            <v>0</v>
          </cell>
          <cell r="O906">
            <v>0</v>
          </cell>
          <cell r="P906">
            <v>42.64</v>
          </cell>
          <cell r="R906">
            <v>0</v>
          </cell>
          <cell r="S906">
            <v>0</v>
          </cell>
          <cell r="T906">
            <v>11.66</v>
          </cell>
          <cell r="U906">
            <v>30.98</v>
          </cell>
        </row>
        <row r="907">
          <cell r="A907" t="str">
            <v>4000000000092</v>
          </cell>
          <cell r="B907" t="str">
            <v>ALT SCH-CALHOUN/GREENE/JERSY/MACO</v>
          </cell>
          <cell r="C907" t="str">
            <v>MACOUPIN</v>
          </cell>
          <cell r="D907" t="str">
            <v>Regional</v>
          </cell>
          <cell r="E907" t="str">
            <v>CY</v>
          </cell>
          <cell r="F907">
            <v>5</v>
          </cell>
          <cell r="H907">
            <v>0</v>
          </cell>
          <cell r="I907">
            <v>5</v>
          </cell>
          <cell r="K907">
            <v>2</v>
          </cell>
          <cell r="L907">
            <v>3</v>
          </cell>
          <cell r="N907">
            <v>0</v>
          </cell>
          <cell r="O907">
            <v>0</v>
          </cell>
          <cell r="P907">
            <v>5</v>
          </cell>
          <cell r="R907">
            <v>0</v>
          </cell>
          <cell r="S907">
            <v>0</v>
          </cell>
          <cell r="T907">
            <v>2</v>
          </cell>
          <cell r="U907">
            <v>3</v>
          </cell>
        </row>
        <row r="908">
          <cell r="A908" t="str">
            <v>4000000000093</v>
          </cell>
          <cell r="B908" t="str">
            <v>SAFE SCH-CALHOUN/GREENE/JERSY/MAC</v>
          </cell>
          <cell r="C908" t="str">
            <v>MACOUPIN</v>
          </cell>
          <cell r="D908" t="str">
            <v>Regional</v>
          </cell>
          <cell r="E908" t="str">
            <v>CY</v>
          </cell>
          <cell r="F908">
            <v>58</v>
          </cell>
          <cell r="H908">
            <v>0</v>
          </cell>
          <cell r="I908">
            <v>58</v>
          </cell>
          <cell r="K908">
            <v>16</v>
          </cell>
          <cell r="L908">
            <v>42</v>
          </cell>
          <cell r="N908">
            <v>0</v>
          </cell>
          <cell r="O908">
            <v>0</v>
          </cell>
          <cell r="P908">
            <v>58</v>
          </cell>
          <cell r="R908">
            <v>0</v>
          </cell>
          <cell r="S908">
            <v>0</v>
          </cell>
          <cell r="T908">
            <v>16</v>
          </cell>
          <cell r="U908">
            <v>42</v>
          </cell>
        </row>
        <row r="909">
          <cell r="A909" t="str">
            <v>4100000000093</v>
          </cell>
          <cell r="B909" t="str">
            <v>SAFE SCH-MADISON ROE</v>
          </cell>
          <cell r="C909" t="str">
            <v>MADISON</v>
          </cell>
          <cell r="D909" t="str">
            <v>Regional</v>
          </cell>
          <cell r="E909" t="str">
            <v>Avg</v>
          </cell>
          <cell r="F909">
            <v>62.64</v>
          </cell>
          <cell r="H909">
            <v>0</v>
          </cell>
          <cell r="I909">
            <v>62.64</v>
          </cell>
          <cell r="K909">
            <v>15.99</v>
          </cell>
          <cell r="L909">
            <v>46.650000000000006</v>
          </cell>
          <cell r="N909">
            <v>0</v>
          </cell>
          <cell r="O909">
            <v>0</v>
          </cell>
          <cell r="P909">
            <v>62.64</v>
          </cell>
          <cell r="R909">
            <v>0</v>
          </cell>
          <cell r="S909">
            <v>0</v>
          </cell>
          <cell r="T909">
            <v>15.99</v>
          </cell>
          <cell r="U909">
            <v>46.650000000000006</v>
          </cell>
        </row>
        <row r="910">
          <cell r="A910" t="str">
            <v>4400000000093</v>
          </cell>
          <cell r="B910" t="str">
            <v>SAFE SCH-MC HENRY ROE</v>
          </cell>
          <cell r="C910" t="str">
            <v>MCHENRY</v>
          </cell>
          <cell r="D910" t="str">
            <v>Regional</v>
          </cell>
          <cell r="E910" t="str">
            <v>Avg</v>
          </cell>
          <cell r="F910">
            <v>27.64</v>
          </cell>
          <cell r="H910">
            <v>0</v>
          </cell>
          <cell r="I910">
            <v>27.64</v>
          </cell>
          <cell r="K910">
            <v>12.99</v>
          </cell>
          <cell r="L910">
            <v>14.65</v>
          </cell>
          <cell r="N910">
            <v>0</v>
          </cell>
          <cell r="O910">
            <v>0</v>
          </cell>
          <cell r="P910">
            <v>27.64</v>
          </cell>
          <cell r="R910">
            <v>0</v>
          </cell>
          <cell r="S910">
            <v>0</v>
          </cell>
          <cell r="T910">
            <v>12.99</v>
          </cell>
          <cell r="U910">
            <v>14.65</v>
          </cell>
        </row>
        <row r="911">
          <cell r="A911" t="str">
            <v>4500000000092</v>
          </cell>
          <cell r="B911" t="str">
            <v>ALT SCH-MONROE/RANDOLPH ROE</v>
          </cell>
          <cell r="C911" t="str">
            <v>MONROE</v>
          </cell>
          <cell r="D911" t="str">
            <v>Regional</v>
          </cell>
          <cell r="E911" t="str">
            <v>Avg</v>
          </cell>
          <cell r="F911">
            <v>24.66</v>
          </cell>
          <cell r="H911">
            <v>0</v>
          </cell>
          <cell r="I911">
            <v>24.66</v>
          </cell>
          <cell r="K911">
            <v>0</v>
          </cell>
          <cell r="L911">
            <v>24.66</v>
          </cell>
          <cell r="N911">
            <v>0</v>
          </cell>
          <cell r="O911">
            <v>0</v>
          </cell>
          <cell r="P911">
            <v>24.66</v>
          </cell>
          <cell r="R911">
            <v>0</v>
          </cell>
          <cell r="S911">
            <v>0</v>
          </cell>
          <cell r="T911">
            <v>0</v>
          </cell>
          <cell r="U911">
            <v>24.66</v>
          </cell>
        </row>
        <row r="912">
          <cell r="A912" t="str">
            <v>4500000000093</v>
          </cell>
          <cell r="B912" t="str">
            <v>SAFE SCH-MONROE/RANDOLPH ROE</v>
          </cell>
          <cell r="C912" t="str">
            <v>MONROE</v>
          </cell>
          <cell r="D912" t="str">
            <v>Regional</v>
          </cell>
          <cell r="E912" t="str">
            <v>CY</v>
          </cell>
          <cell r="F912">
            <v>30</v>
          </cell>
          <cell r="H912">
            <v>0</v>
          </cell>
          <cell r="I912">
            <v>30</v>
          </cell>
          <cell r="K912">
            <v>14</v>
          </cell>
          <cell r="L912">
            <v>16</v>
          </cell>
          <cell r="N912">
            <v>0</v>
          </cell>
          <cell r="O912">
            <v>0</v>
          </cell>
          <cell r="P912">
            <v>30</v>
          </cell>
          <cell r="R912">
            <v>0</v>
          </cell>
          <cell r="S912">
            <v>0</v>
          </cell>
          <cell r="T912">
            <v>14</v>
          </cell>
          <cell r="U912">
            <v>16</v>
          </cell>
        </row>
        <row r="913">
          <cell r="A913" t="str">
            <v>4700000000093</v>
          </cell>
          <cell r="B913" t="str">
            <v>SAFE SCH-LEE/OGLE ROE</v>
          </cell>
          <cell r="C913" t="str">
            <v>LEE</v>
          </cell>
          <cell r="D913" t="str">
            <v>Regional</v>
          </cell>
          <cell r="E913" t="str">
            <v>CY</v>
          </cell>
          <cell r="F913">
            <v>34</v>
          </cell>
          <cell r="H913">
            <v>0</v>
          </cell>
          <cell r="I913">
            <v>34</v>
          </cell>
          <cell r="K913">
            <v>10</v>
          </cell>
          <cell r="L913">
            <v>24</v>
          </cell>
          <cell r="N913">
            <v>0</v>
          </cell>
          <cell r="O913">
            <v>0</v>
          </cell>
          <cell r="P913">
            <v>34</v>
          </cell>
          <cell r="R913">
            <v>0</v>
          </cell>
          <cell r="S913">
            <v>0</v>
          </cell>
          <cell r="T913">
            <v>10</v>
          </cell>
          <cell r="U913">
            <v>24</v>
          </cell>
        </row>
        <row r="914">
          <cell r="A914" t="str">
            <v>4700000000095</v>
          </cell>
          <cell r="B914" t="str">
            <v>ALOP-LEE/OGLE ROE</v>
          </cell>
          <cell r="C914" t="str">
            <v>LEE</v>
          </cell>
          <cell r="D914" t="str">
            <v>Regional</v>
          </cell>
          <cell r="E914" t="str">
            <v>CY</v>
          </cell>
          <cell r="F914">
            <v>89</v>
          </cell>
          <cell r="H914">
            <v>0</v>
          </cell>
          <cell r="I914">
            <v>89</v>
          </cell>
          <cell r="K914">
            <v>6</v>
          </cell>
          <cell r="L914">
            <v>83</v>
          </cell>
          <cell r="N914">
            <v>0</v>
          </cell>
          <cell r="O914">
            <v>0</v>
          </cell>
          <cell r="P914">
            <v>89</v>
          </cell>
          <cell r="R914">
            <v>0</v>
          </cell>
          <cell r="S914">
            <v>0</v>
          </cell>
          <cell r="T914">
            <v>6</v>
          </cell>
          <cell r="U914">
            <v>83</v>
          </cell>
        </row>
        <row r="915">
          <cell r="A915" t="str">
            <v>4800000000092</v>
          </cell>
          <cell r="B915" t="str">
            <v>ALT SCH-PEORIA ROE</v>
          </cell>
          <cell r="C915" t="str">
            <v>PEORIA</v>
          </cell>
          <cell r="D915" t="str">
            <v>Regional</v>
          </cell>
          <cell r="E915" t="str">
            <v>Avg</v>
          </cell>
          <cell r="F915">
            <v>49.32</v>
          </cell>
          <cell r="H915">
            <v>0</v>
          </cell>
          <cell r="I915">
            <v>49.319999999999993</v>
          </cell>
          <cell r="K915">
            <v>0</v>
          </cell>
          <cell r="L915">
            <v>49.319999999999993</v>
          </cell>
          <cell r="N915">
            <v>0</v>
          </cell>
          <cell r="O915">
            <v>0</v>
          </cell>
          <cell r="P915">
            <v>49.319999999999993</v>
          </cell>
          <cell r="R915">
            <v>0</v>
          </cell>
          <cell r="S915">
            <v>0</v>
          </cell>
          <cell r="T915">
            <v>0</v>
          </cell>
          <cell r="U915">
            <v>49.319999999999993</v>
          </cell>
        </row>
        <row r="916">
          <cell r="A916" t="str">
            <v>4800000000093</v>
          </cell>
          <cell r="B916" t="str">
            <v>SAFE SCH-PEORIA ROE</v>
          </cell>
          <cell r="C916" t="str">
            <v>PEORIA</v>
          </cell>
          <cell r="D916" t="str">
            <v>Regional</v>
          </cell>
          <cell r="E916" t="str">
            <v>Avg</v>
          </cell>
          <cell r="F916">
            <v>37.32</v>
          </cell>
          <cell r="H916">
            <v>0</v>
          </cell>
          <cell r="I916">
            <v>37.319999999999993</v>
          </cell>
          <cell r="K916">
            <v>32.659999999999997</v>
          </cell>
          <cell r="L916">
            <v>4.66</v>
          </cell>
          <cell r="N916">
            <v>0</v>
          </cell>
          <cell r="O916">
            <v>0</v>
          </cell>
          <cell r="P916">
            <v>37.319999999999993</v>
          </cell>
          <cell r="R916">
            <v>0</v>
          </cell>
          <cell r="S916">
            <v>0</v>
          </cell>
          <cell r="T916">
            <v>32.659999999999997</v>
          </cell>
          <cell r="U916">
            <v>4.66</v>
          </cell>
        </row>
        <row r="917">
          <cell r="A917" t="str">
            <v>4900000000093</v>
          </cell>
          <cell r="B917" t="str">
            <v>SAFE SCH-ROCK ISLAND ROE</v>
          </cell>
          <cell r="C917" t="str">
            <v>ROCK ISLAND</v>
          </cell>
          <cell r="D917" t="str">
            <v>Regional</v>
          </cell>
          <cell r="E917" t="str">
            <v>CY</v>
          </cell>
          <cell r="F917">
            <v>13</v>
          </cell>
          <cell r="H917">
            <v>0</v>
          </cell>
          <cell r="I917">
            <v>13</v>
          </cell>
          <cell r="K917">
            <v>13</v>
          </cell>
          <cell r="L917">
            <v>0</v>
          </cell>
          <cell r="N917">
            <v>0</v>
          </cell>
          <cell r="O917">
            <v>0</v>
          </cell>
          <cell r="P917">
            <v>13</v>
          </cell>
          <cell r="R917">
            <v>0</v>
          </cell>
          <cell r="S917">
            <v>0</v>
          </cell>
          <cell r="T917">
            <v>13</v>
          </cell>
          <cell r="U917">
            <v>0</v>
          </cell>
        </row>
        <row r="918">
          <cell r="A918" t="str">
            <v>5000000000093</v>
          </cell>
          <cell r="B918" t="str">
            <v>SAFE SCH-ST CLAIR ROE</v>
          </cell>
          <cell r="C918" t="str">
            <v>ST CLAIR</v>
          </cell>
          <cell r="D918" t="str">
            <v>Regional</v>
          </cell>
          <cell r="E918" t="str">
            <v>CY</v>
          </cell>
          <cell r="F918">
            <v>57</v>
          </cell>
          <cell r="H918">
            <v>0</v>
          </cell>
          <cell r="I918">
            <v>57</v>
          </cell>
          <cell r="K918">
            <v>19</v>
          </cell>
          <cell r="L918">
            <v>38</v>
          </cell>
          <cell r="N918">
            <v>0</v>
          </cell>
          <cell r="O918">
            <v>0</v>
          </cell>
          <cell r="P918">
            <v>57</v>
          </cell>
          <cell r="R918">
            <v>1</v>
          </cell>
          <cell r="S918">
            <v>1</v>
          </cell>
          <cell r="T918">
            <v>18</v>
          </cell>
          <cell r="U918">
            <v>38</v>
          </cell>
        </row>
        <row r="919">
          <cell r="A919" t="str">
            <v>5100000000092</v>
          </cell>
          <cell r="B919" t="str">
            <v>ALT SCH-SANGAMON ROE</v>
          </cell>
          <cell r="C919" t="str">
            <v>SANGAMON</v>
          </cell>
          <cell r="D919" t="str">
            <v>Regional</v>
          </cell>
          <cell r="E919" t="str">
            <v>Avg</v>
          </cell>
          <cell r="F919">
            <v>56.64</v>
          </cell>
          <cell r="H919">
            <v>0</v>
          </cell>
          <cell r="I919">
            <v>56.64</v>
          </cell>
          <cell r="K919">
            <v>9.66</v>
          </cell>
          <cell r="L919">
            <v>46.980000000000004</v>
          </cell>
          <cell r="N919">
            <v>0</v>
          </cell>
          <cell r="O919">
            <v>0</v>
          </cell>
          <cell r="P919">
            <v>56.64</v>
          </cell>
          <cell r="R919">
            <v>0</v>
          </cell>
          <cell r="S919">
            <v>0</v>
          </cell>
          <cell r="T919">
            <v>9.66</v>
          </cell>
          <cell r="U919">
            <v>46.980000000000004</v>
          </cell>
        </row>
        <row r="920">
          <cell r="A920" t="str">
            <v>5100000000093</v>
          </cell>
          <cell r="B920" t="str">
            <v>SAFE SCH-SANGAMON ROE</v>
          </cell>
          <cell r="C920" t="str">
            <v>SANGAMON</v>
          </cell>
          <cell r="D920" t="str">
            <v>Regional</v>
          </cell>
          <cell r="E920" t="str">
            <v>CY</v>
          </cell>
          <cell r="F920">
            <v>47</v>
          </cell>
          <cell r="H920">
            <v>0</v>
          </cell>
          <cell r="I920">
            <v>47</v>
          </cell>
          <cell r="K920">
            <v>12</v>
          </cell>
          <cell r="L920">
            <v>35</v>
          </cell>
          <cell r="N920">
            <v>0</v>
          </cell>
          <cell r="O920">
            <v>0</v>
          </cell>
          <cell r="P920">
            <v>47</v>
          </cell>
          <cell r="R920">
            <v>0</v>
          </cell>
          <cell r="S920">
            <v>0</v>
          </cell>
          <cell r="T920">
            <v>12</v>
          </cell>
          <cell r="U920">
            <v>35</v>
          </cell>
        </row>
        <row r="921">
          <cell r="A921" t="str">
            <v>5100000000095</v>
          </cell>
          <cell r="B921" t="str">
            <v>ALOP - SANGAMON ROE</v>
          </cell>
          <cell r="C921" t="str">
            <v>SANGAMON</v>
          </cell>
          <cell r="D921" t="str">
            <v>Regional</v>
          </cell>
          <cell r="E921" t="str">
            <v>CY</v>
          </cell>
          <cell r="F921">
            <v>95</v>
          </cell>
          <cell r="H921">
            <v>0</v>
          </cell>
          <cell r="I921">
            <v>95</v>
          </cell>
          <cell r="K921">
            <v>95</v>
          </cell>
          <cell r="L921">
            <v>0</v>
          </cell>
          <cell r="N921">
            <v>0</v>
          </cell>
          <cell r="O921">
            <v>0</v>
          </cell>
          <cell r="P921">
            <v>95</v>
          </cell>
          <cell r="R921">
            <v>13</v>
          </cell>
          <cell r="S921">
            <v>13</v>
          </cell>
          <cell r="T921">
            <v>82</v>
          </cell>
          <cell r="U921">
            <v>0</v>
          </cell>
        </row>
        <row r="922">
          <cell r="A922" t="str">
            <v>5300000000092</v>
          </cell>
          <cell r="B922" t="str">
            <v>ALT SCH-TAZEWELL ROE</v>
          </cell>
          <cell r="C922" t="str">
            <v>TAZEWELL</v>
          </cell>
          <cell r="D922" t="str">
            <v>Regional</v>
          </cell>
          <cell r="E922" t="str">
            <v>Avg</v>
          </cell>
          <cell r="F922">
            <v>9.66</v>
          </cell>
          <cell r="H922">
            <v>0</v>
          </cell>
          <cell r="I922">
            <v>9.66</v>
          </cell>
          <cell r="K922">
            <v>0</v>
          </cell>
          <cell r="L922">
            <v>9.66</v>
          </cell>
          <cell r="N922">
            <v>0</v>
          </cell>
          <cell r="O922">
            <v>0</v>
          </cell>
          <cell r="P922">
            <v>9.66</v>
          </cell>
          <cell r="R922">
            <v>0</v>
          </cell>
          <cell r="S922">
            <v>0</v>
          </cell>
          <cell r="T922">
            <v>0</v>
          </cell>
          <cell r="U922">
            <v>9.66</v>
          </cell>
        </row>
        <row r="923">
          <cell r="A923" t="str">
            <v>5300000000093</v>
          </cell>
          <cell r="B923" t="str">
            <v>SAFE SCH-TAZEWELL ROE</v>
          </cell>
          <cell r="C923" t="str">
            <v>TAZEWELL</v>
          </cell>
          <cell r="D923" t="str">
            <v>Regional</v>
          </cell>
          <cell r="E923" t="str">
            <v>Avg</v>
          </cell>
          <cell r="F923">
            <v>17.98</v>
          </cell>
          <cell r="H923">
            <v>0</v>
          </cell>
          <cell r="I923">
            <v>17.98</v>
          </cell>
          <cell r="K923">
            <v>4.33</v>
          </cell>
          <cell r="L923">
            <v>13.65</v>
          </cell>
          <cell r="N923">
            <v>0</v>
          </cell>
          <cell r="O923">
            <v>0</v>
          </cell>
          <cell r="P923">
            <v>17.98</v>
          </cell>
          <cell r="R923">
            <v>0</v>
          </cell>
          <cell r="S923">
            <v>0</v>
          </cell>
          <cell r="T923">
            <v>4.33</v>
          </cell>
          <cell r="U923">
            <v>13.65</v>
          </cell>
        </row>
        <row r="924">
          <cell r="A924" t="str">
            <v>5400000000093</v>
          </cell>
          <cell r="B924" t="str">
            <v>SAFE SCH-VERMILION ROE</v>
          </cell>
          <cell r="C924" t="str">
            <v>VERMILION</v>
          </cell>
          <cell r="D924" t="str">
            <v>Regional</v>
          </cell>
          <cell r="E924" t="str">
            <v>CY</v>
          </cell>
          <cell r="F924">
            <v>41</v>
          </cell>
          <cell r="H924">
            <v>0</v>
          </cell>
          <cell r="I924">
            <v>41</v>
          </cell>
          <cell r="K924">
            <v>13</v>
          </cell>
          <cell r="L924">
            <v>28</v>
          </cell>
          <cell r="N924">
            <v>0</v>
          </cell>
          <cell r="O924">
            <v>0</v>
          </cell>
          <cell r="P924">
            <v>41</v>
          </cell>
          <cell r="R924">
            <v>0</v>
          </cell>
          <cell r="S924">
            <v>0</v>
          </cell>
          <cell r="T924">
            <v>13</v>
          </cell>
          <cell r="U924">
            <v>28</v>
          </cell>
        </row>
        <row r="925">
          <cell r="A925" t="str">
            <v>5600000000092</v>
          </cell>
          <cell r="B925" t="str">
            <v>ALT SCH-WILL ROE</v>
          </cell>
          <cell r="C925" t="str">
            <v>WILL</v>
          </cell>
          <cell r="D925" t="str">
            <v>Regional</v>
          </cell>
          <cell r="E925" t="str">
            <v>CY</v>
          </cell>
          <cell r="F925">
            <v>65</v>
          </cell>
          <cell r="H925">
            <v>0</v>
          </cell>
          <cell r="I925">
            <v>65</v>
          </cell>
          <cell r="K925">
            <v>4</v>
          </cell>
          <cell r="L925">
            <v>61</v>
          </cell>
          <cell r="N925">
            <v>0</v>
          </cell>
          <cell r="O925">
            <v>0</v>
          </cell>
          <cell r="P925">
            <v>65</v>
          </cell>
          <cell r="R925">
            <v>0</v>
          </cell>
          <cell r="S925">
            <v>0</v>
          </cell>
          <cell r="T925">
            <v>4</v>
          </cell>
          <cell r="U925">
            <v>61</v>
          </cell>
        </row>
        <row r="926">
          <cell r="A926" t="str">
            <v>5600000000093</v>
          </cell>
          <cell r="B926" t="str">
            <v>SAFE SCH-WILL ROE</v>
          </cell>
          <cell r="C926" t="str">
            <v>WILL</v>
          </cell>
          <cell r="D926" t="str">
            <v>Regional</v>
          </cell>
          <cell r="E926" t="str">
            <v>Avg</v>
          </cell>
          <cell r="F926">
            <v>42.97</v>
          </cell>
          <cell r="H926">
            <v>0</v>
          </cell>
          <cell r="I926">
            <v>42.97</v>
          </cell>
          <cell r="K926">
            <v>10.65</v>
          </cell>
          <cell r="L926">
            <v>32.319999999999993</v>
          </cell>
          <cell r="N926">
            <v>0</v>
          </cell>
          <cell r="O926">
            <v>0</v>
          </cell>
          <cell r="P926">
            <v>42.97</v>
          </cell>
          <cell r="R926">
            <v>0</v>
          </cell>
          <cell r="S926">
            <v>0</v>
          </cell>
          <cell r="T926">
            <v>10.65</v>
          </cell>
          <cell r="U926">
            <v>32.319999999999993</v>
          </cell>
        </row>
        <row r="927">
          <cell r="A927" t="str">
            <v>5600000000095</v>
          </cell>
          <cell r="B927" t="str">
            <v>ALOP-WILL ROE</v>
          </cell>
          <cell r="C927" t="str">
            <v>WILL</v>
          </cell>
          <cell r="D927" t="str">
            <v>Regional</v>
          </cell>
          <cell r="E927" t="str">
            <v>CY</v>
          </cell>
          <cell r="F927">
            <v>13</v>
          </cell>
          <cell r="H927">
            <v>0</v>
          </cell>
          <cell r="I927">
            <v>13</v>
          </cell>
          <cell r="K927">
            <v>0</v>
          </cell>
          <cell r="L927">
            <v>13</v>
          </cell>
          <cell r="N927">
            <v>0</v>
          </cell>
          <cell r="O927">
            <v>0</v>
          </cell>
          <cell r="P927">
            <v>13</v>
          </cell>
          <cell r="R927">
            <v>0</v>
          </cell>
          <cell r="S927">
            <v>0</v>
          </cell>
          <cell r="T927">
            <v>0</v>
          </cell>
          <cell r="U927">
            <v>13</v>
          </cell>
        </row>
        <row r="928">
          <cell r="B928" t="str">
            <v>TOTALS</v>
          </cell>
          <cell r="F928">
            <v>1890684.3899999994</v>
          </cell>
          <cell r="H928">
            <v>533924.82000000041</v>
          </cell>
          <cell r="I928">
            <v>1343854.0499999959</v>
          </cell>
          <cell r="K928">
            <v>736580.38000000012</v>
          </cell>
          <cell r="L928">
            <v>607273.66999999934</v>
          </cell>
          <cell r="N928">
            <v>495843.35999999969</v>
          </cell>
          <cell r="O928">
            <v>241688.4800000001</v>
          </cell>
          <cell r="P928">
            <v>1153152.5499999993</v>
          </cell>
          <cell r="R928">
            <v>833282.96000000217</v>
          </cell>
          <cell r="S928">
            <v>820377.44000000064</v>
          </cell>
          <cell r="T928">
            <v>450127.75999999954</v>
          </cell>
          <cell r="U928">
            <v>607273.66999999934</v>
          </cell>
        </row>
      </sheetData>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55CE09-25CD-4912-9DC7-80167E92764A}" name="Table2" displayName="Table2" ref="A3:C204" totalsRowShown="0" headerRowDxfId="6">
  <autoFilter ref="A3:C204" xr:uid="{6A55CE09-25CD-4912-9DC7-80167E92764A}"/>
  <tableColumns count="3">
    <tableColumn id="1" xr3:uid="{95CAE57D-42BB-41AA-96FC-246A8A3852E7}" name="FieldName"/>
    <tableColumn id="2" xr3:uid="{7F7484B2-BEF2-42E7-ABB4-017536DB895F}" name="FieldValue"/>
    <tableColumn id="3" xr3:uid="{9371483D-9D1C-4466-8E97-89863C13E5AF}" name="Item Tag"/>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hIzXkvNa99g" TargetMode="External"/><Relationship Id="rId2" Type="http://schemas.openxmlformats.org/officeDocument/2006/relationships/hyperlink" Target="https://nam10.safelinks.protection.outlook.com/?url=https%3A%2F%2Fwww.isbe.net%2FDocuments%2FSpring-23-UPDATE-p20-23.pdf&amp;data=05%7C01%7CLCORRY%40isbe.net%7C5233b39d79c94debfc5008db3c3d5f88%7C0364fe8649c64af4b52c335a99e577d1%7C0%7C0%7C638170006532288746%7CUnknown%7CTWFpbGZsb3d8eyJWIjoiMC4wLjAwMDAiLCJQIjoiV2luMzIiLCJBTiI6Ik1haWwiLCJXVCI6Mn0%3D%7C3000%7C%7C%7C&amp;sdata=yro0GjeX9s43M8LUDVTffalimIrjtchcIcZwvsbRDZk%3D&amp;reserved=0" TargetMode="External"/><Relationship Id="rId1" Type="http://schemas.openxmlformats.org/officeDocument/2006/relationships/hyperlink" Target="https://www.isbe.net/ebfspendingplan" TargetMode="External"/><Relationship Id="rId6" Type="http://schemas.openxmlformats.org/officeDocument/2006/relationships/printerSettings" Target="../printerSettings/printerSettings1.bin"/><Relationship Id="rId5" Type="http://schemas.openxmlformats.org/officeDocument/2006/relationships/hyperlink" Target="https://www.isbe.net/Documents/FY-2024-EBF-Spending-Plan-Guidance.pdf" TargetMode="External"/><Relationship Id="rId4" Type="http://schemas.openxmlformats.org/officeDocument/2006/relationships/hyperlink" Target="https://www.isbe.net/Documents/FY24-EBF-Spend-Plan-Webinar-Pr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4EDC4-99D0-431D-8B83-DBBC88BEF40E}">
  <dimension ref="A1:O20"/>
  <sheetViews>
    <sheetView tabSelected="1" workbookViewId="0">
      <selection activeCell="D19" sqref="D19"/>
    </sheetView>
  </sheetViews>
  <sheetFormatPr defaultRowHeight="15" x14ac:dyDescent="0.25"/>
  <cols>
    <col min="1" max="3" width="9.140625" style="8"/>
    <col min="4" max="4" width="52" style="8" customWidth="1"/>
    <col min="5" max="5" width="9.140625" style="8"/>
    <col min="6" max="6" width="17.85546875" style="8" customWidth="1"/>
    <col min="7" max="7" width="9.140625" style="8"/>
    <col min="8" max="15" width="9.140625" style="8" customWidth="1"/>
    <col min="16" max="16384" width="9.140625" style="8"/>
  </cols>
  <sheetData>
    <row r="1" spans="1:15" ht="26.25" customHeight="1" thickBot="1" x14ac:dyDescent="0.3">
      <c r="A1" s="173" t="s">
        <v>2054</v>
      </c>
      <c r="B1" s="173"/>
      <c r="C1" s="173"/>
      <c r="D1" s="173"/>
      <c r="E1" s="173"/>
      <c r="F1" s="173"/>
    </row>
    <row r="2" spans="1:15" ht="15" customHeight="1" x14ac:dyDescent="0.25">
      <c r="A2" s="174" t="s">
        <v>2347</v>
      </c>
      <c r="B2" s="175"/>
      <c r="C2" s="175"/>
      <c r="D2" s="175"/>
      <c r="E2" s="175"/>
      <c r="F2" s="176"/>
      <c r="H2" s="164" t="s">
        <v>2106</v>
      </c>
      <c r="I2" s="165"/>
      <c r="J2" s="165"/>
      <c r="K2" s="165"/>
      <c r="L2" s="165"/>
      <c r="M2" s="165"/>
      <c r="N2" s="165"/>
      <c r="O2" s="166"/>
    </row>
    <row r="3" spans="1:15" x14ac:dyDescent="0.25">
      <c r="A3" s="177"/>
      <c r="B3" s="178"/>
      <c r="C3" s="178"/>
      <c r="D3" s="178"/>
      <c r="E3" s="178"/>
      <c r="F3" s="179"/>
      <c r="H3" s="167" t="s">
        <v>2107</v>
      </c>
      <c r="I3" s="168"/>
      <c r="J3" s="168"/>
      <c r="K3" s="168"/>
      <c r="L3" s="168"/>
      <c r="M3" s="168"/>
      <c r="N3" s="168"/>
      <c r="O3" s="169"/>
    </row>
    <row r="4" spans="1:15" x14ac:dyDescent="0.25">
      <c r="A4" s="177"/>
      <c r="B4" s="178"/>
      <c r="C4" s="178"/>
      <c r="D4" s="178"/>
      <c r="E4" s="178"/>
      <c r="F4" s="179"/>
      <c r="H4" s="170" t="s">
        <v>2339</v>
      </c>
      <c r="I4" s="171"/>
      <c r="J4" s="171"/>
      <c r="K4" s="171"/>
      <c r="L4" s="171"/>
      <c r="M4" s="171"/>
      <c r="N4" s="171"/>
      <c r="O4" s="172"/>
    </row>
    <row r="5" spans="1:15" x14ac:dyDescent="0.25">
      <c r="A5" s="177"/>
      <c r="B5" s="178"/>
      <c r="C5" s="178"/>
      <c r="D5" s="178"/>
      <c r="E5" s="178"/>
      <c r="F5" s="179"/>
      <c r="H5" s="167" t="s">
        <v>2340</v>
      </c>
      <c r="I5" s="168"/>
      <c r="J5" s="168"/>
      <c r="K5" s="168"/>
      <c r="L5" s="168"/>
      <c r="M5" s="168"/>
      <c r="N5" s="168"/>
      <c r="O5" s="169"/>
    </row>
    <row r="6" spans="1:15" ht="18.75" customHeight="1" x14ac:dyDescent="0.25">
      <c r="A6" s="177"/>
      <c r="B6" s="178"/>
      <c r="C6" s="178"/>
      <c r="D6" s="178"/>
      <c r="E6" s="178"/>
      <c r="F6" s="179"/>
      <c r="H6" s="167" t="s">
        <v>2341</v>
      </c>
      <c r="I6" s="168"/>
      <c r="J6" s="168"/>
      <c r="K6" s="168"/>
      <c r="L6" s="168"/>
      <c r="M6" s="168"/>
      <c r="N6" s="168"/>
      <c r="O6" s="169"/>
    </row>
    <row r="7" spans="1:15" ht="18.75" customHeight="1" thickBot="1" x14ac:dyDescent="0.3">
      <c r="A7" s="177"/>
      <c r="B7" s="178"/>
      <c r="C7" s="178"/>
      <c r="D7" s="178"/>
      <c r="E7" s="178"/>
      <c r="F7" s="179"/>
      <c r="H7" s="183" t="s">
        <v>2342</v>
      </c>
      <c r="I7" s="184"/>
      <c r="J7" s="184"/>
      <c r="K7" s="184"/>
      <c r="L7" s="184"/>
      <c r="M7" s="184"/>
      <c r="N7" s="184"/>
      <c r="O7" s="185"/>
    </row>
    <row r="8" spans="1:15" ht="18.75" customHeight="1" x14ac:dyDescent="0.25">
      <c r="A8" s="177"/>
      <c r="B8" s="178"/>
      <c r="C8" s="178"/>
      <c r="D8" s="178"/>
      <c r="E8" s="178"/>
      <c r="F8" s="179"/>
    </row>
    <row r="9" spans="1:15" ht="18.75" customHeight="1" x14ac:dyDescent="0.25">
      <c r="A9" s="177"/>
      <c r="B9" s="178"/>
      <c r="C9" s="178"/>
      <c r="D9" s="178"/>
      <c r="E9" s="178"/>
      <c r="F9" s="179"/>
    </row>
    <row r="10" spans="1:15" ht="18.75" customHeight="1" x14ac:dyDescent="0.25">
      <c r="A10" s="177"/>
      <c r="B10" s="178"/>
      <c r="C10" s="178"/>
      <c r="D10" s="178"/>
      <c r="E10" s="178"/>
      <c r="F10" s="179"/>
    </row>
    <row r="11" spans="1:15" ht="18.75" customHeight="1" x14ac:dyDescent="0.25">
      <c r="A11" s="177"/>
      <c r="B11" s="178"/>
      <c r="C11" s="178"/>
      <c r="D11" s="178"/>
      <c r="E11" s="178"/>
      <c r="F11" s="179"/>
    </row>
    <row r="12" spans="1:15" ht="18.75" customHeight="1" x14ac:dyDescent="0.25">
      <c r="A12" s="177"/>
      <c r="B12" s="178"/>
      <c r="C12" s="178"/>
      <c r="D12" s="178"/>
      <c r="E12" s="178"/>
      <c r="F12" s="179"/>
    </row>
    <row r="13" spans="1:15" ht="18.75" customHeight="1" thickBot="1" x14ac:dyDescent="0.3">
      <c r="A13" s="180"/>
      <c r="B13" s="181"/>
      <c r="C13" s="181"/>
      <c r="D13" s="181"/>
      <c r="E13" s="181"/>
      <c r="F13" s="182"/>
    </row>
    <row r="14" spans="1:15" ht="15.75" thickBot="1" x14ac:dyDescent="0.3"/>
    <row r="15" spans="1:15" x14ac:dyDescent="0.25">
      <c r="A15" s="158" t="s">
        <v>2348</v>
      </c>
      <c r="B15" s="159"/>
      <c r="C15" s="159"/>
      <c r="D15" s="159"/>
      <c r="E15" s="159"/>
      <c r="F15" s="160"/>
    </row>
    <row r="16" spans="1:15" ht="23.25" customHeight="1" x14ac:dyDescent="0.25">
      <c r="A16" s="161"/>
      <c r="B16" s="162"/>
      <c r="C16" s="162"/>
      <c r="D16" s="162"/>
      <c r="E16" s="162"/>
      <c r="F16" s="163"/>
    </row>
    <row r="17" spans="1:6" ht="23.25" customHeight="1" x14ac:dyDescent="0.25">
      <c r="A17" s="112"/>
      <c r="B17" s="113"/>
      <c r="C17" s="113"/>
      <c r="D17" s="113"/>
      <c r="E17" s="113"/>
      <c r="F17" s="114"/>
    </row>
    <row r="18" spans="1:6" x14ac:dyDescent="0.25">
      <c r="A18" s="108" t="s">
        <v>2332</v>
      </c>
      <c r="D18" s="119"/>
      <c r="F18" s="17"/>
    </row>
    <row r="19" spans="1:6" x14ac:dyDescent="0.25">
      <c r="A19" s="16"/>
      <c r="B19" s="109" t="s">
        <v>2333</v>
      </c>
      <c r="D19" s="111" t="str">
        <f>IF(D18=0,"Please select from drop down list in row 18",VLOOKUP(D18,'OU List'!A2:B79,2,FALSE))</f>
        <v>Please select from drop down list in row 18</v>
      </c>
      <c r="F19" s="17"/>
    </row>
    <row r="20" spans="1:6" ht="15.75" thickBot="1" x14ac:dyDescent="0.3">
      <c r="A20" s="18"/>
      <c r="B20" s="19"/>
      <c r="C20" s="19"/>
      <c r="D20" s="19"/>
      <c r="E20" s="19"/>
      <c r="F20" s="20"/>
    </row>
  </sheetData>
  <sheetProtection algorithmName="SHA-512" hashValue="3xfb7BCAATXR7h3DPa+wmTkPTjFtIuR0wd9PUm+XJjorSyMxEgS/HTh2E+w9Zo+qtq7S9Way4Of8jb3zAIjQug==" saltValue="VnVYtEzCMhxWc705qFOo0A==" spinCount="100000" sheet="1" objects="1" scenarios="1"/>
  <mergeCells count="9">
    <mergeCell ref="A15:F16"/>
    <mergeCell ref="H2:O2"/>
    <mergeCell ref="H3:O3"/>
    <mergeCell ref="H4:O4"/>
    <mergeCell ref="A1:F1"/>
    <mergeCell ref="A2:F13"/>
    <mergeCell ref="H5:O5"/>
    <mergeCell ref="H6:O6"/>
    <mergeCell ref="H7:O7"/>
  </mergeCells>
  <hyperlinks>
    <hyperlink ref="H4:O4" r:id="rId1" display="EBF Spending Plan Webpage (Includes Cost Factor Definitions)" xr:uid="{08901F01-1500-4429-B049-9AC7B33E6A1E}"/>
    <hyperlink ref="H3:O3" r:id="rId2" display="Preparing for the EBF Spending Plan - FY 2024 (Spring 23 IASBO UPDATE Magazine)" xr:uid="{D121BBDB-FCB8-4EC6-AF61-C25050157D6B}"/>
    <hyperlink ref="H5:O5" r:id="rId3" display="FY 2024 EBF Spending Plan Webinar (Recording)" xr:uid="{DC677A7C-CF82-4803-BA18-C94B67BB68E8}"/>
    <hyperlink ref="H6:O6" r:id="rId4" display="Presentation Deck " xr:uid="{7F412FA7-944D-4748-8A2A-588E9E19006E}"/>
    <hyperlink ref="H7:O7" r:id="rId5" display="FY 2024 EBF Spending Plan Guidance Document" xr:uid="{70B4A652-03AB-4BB7-97D5-6A07234A6A04}"/>
  </hyperlinks>
  <pageMargins left="0.7" right="0.7" top="0.75" bottom="0.75" header="0.3" footer="0.3"/>
  <pageSetup orientation="portrait" r:id="rId6"/>
  <extLst>
    <ext xmlns:x14="http://schemas.microsoft.com/office/spreadsheetml/2009/9/main" uri="{CCE6A557-97BC-4b89-ADB6-D9C93CAAB3DF}">
      <x14:dataValidations xmlns:xm="http://schemas.microsoft.com/office/excel/2006/main" count="1">
        <x14:dataValidation type="list" allowBlank="1" showInputMessage="1" showErrorMessage="1" xr:uid="{D0F385F5-8F5C-42F2-9FEF-18BB2643458C}">
          <x14:formula1>
            <xm:f>'OU List'!$A$2:$A$79</xm:f>
          </x14:formula1>
          <xm:sqref>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80DA-0AB4-4077-834D-C111009874CD}">
  <sheetPr codeName="Sheet1">
    <pageSetUpPr fitToPage="1"/>
  </sheetPr>
  <dimension ref="A1:AU167"/>
  <sheetViews>
    <sheetView zoomScale="90" zoomScaleNormal="90" workbookViewId="0">
      <selection activeCell="A5" sqref="A5:M5"/>
    </sheetView>
  </sheetViews>
  <sheetFormatPr defaultRowHeight="15" x14ac:dyDescent="0.25"/>
  <cols>
    <col min="1" max="1" width="4.140625" style="8" customWidth="1"/>
    <col min="2" max="2" width="4.28515625" style="8" customWidth="1"/>
    <col min="3" max="3" width="5.28515625" style="8" customWidth="1"/>
    <col min="4" max="4" width="15.28515625" style="8" customWidth="1"/>
    <col min="5" max="5" width="39.140625" style="8" customWidth="1"/>
    <col min="6" max="6" width="27" style="8" customWidth="1"/>
    <col min="7" max="7" width="24" style="8" customWidth="1"/>
    <col min="8" max="8" width="21" style="8" customWidth="1"/>
    <col min="9" max="9" width="11.5703125" style="8" customWidth="1"/>
    <col min="10" max="10" width="10.85546875" style="8" customWidth="1"/>
    <col min="11" max="11" width="18.140625" style="8" customWidth="1"/>
    <col min="12" max="12" width="24.85546875" style="8" customWidth="1"/>
    <col min="13" max="13" width="18.140625" style="8" customWidth="1"/>
    <col min="14" max="14" width="19.28515625" style="8" customWidth="1"/>
    <col min="15" max="15" width="25.7109375" style="8" customWidth="1"/>
    <col min="16" max="16" width="9.140625" style="8"/>
    <col min="17" max="19" width="15.85546875" style="8" hidden="1" customWidth="1"/>
    <col min="20" max="20" width="26.140625" style="8" hidden="1" customWidth="1"/>
    <col min="21" max="22" width="9.140625" style="8" hidden="1" customWidth="1"/>
    <col min="23" max="25" width="9.140625" style="8" customWidth="1"/>
    <col min="26" max="47" width="9.140625" style="8"/>
  </cols>
  <sheetData>
    <row r="1" spans="1:26" ht="30.75" customHeight="1" thickBot="1" x14ac:dyDescent="0.3">
      <c r="A1" s="398" t="s">
        <v>2010</v>
      </c>
      <c r="B1" s="399"/>
      <c r="C1" s="399"/>
      <c r="D1" s="399"/>
      <c r="E1" s="399"/>
      <c r="F1" s="399"/>
      <c r="G1" s="399"/>
      <c r="H1" s="399"/>
      <c r="I1" s="399"/>
      <c r="J1" s="399"/>
      <c r="K1" s="399"/>
      <c r="L1" s="399"/>
      <c r="M1" s="400"/>
      <c r="N1" s="110" t="s">
        <v>2056</v>
      </c>
      <c r="O1" s="115" t="str">
        <f>IF('Cover Page (Start Here)'!D18=0,"",'Cover Page (Start Here)'!D19)</f>
        <v/>
      </c>
      <c r="Q1" s="8" t="s">
        <v>1903</v>
      </c>
      <c r="R1" s="8" t="s">
        <v>2082</v>
      </c>
      <c r="S1" s="8" t="s">
        <v>2071</v>
      </c>
      <c r="T1" s="8" t="s">
        <v>2072</v>
      </c>
      <c r="U1" s="8" t="s">
        <v>2073</v>
      </c>
      <c r="V1" s="8" t="s">
        <v>1919</v>
      </c>
      <c r="Z1" s="40"/>
    </row>
    <row r="2" spans="1:26" ht="34.5" customHeight="1" thickBot="1" x14ac:dyDescent="0.3">
      <c r="A2" s="416" t="str">
        <f>IF('Cover Page (Start Here)'!D18=0,"",VLOOKUP(O1,'FY23 Data for FY24 Plan'!A1:B929,2,FALSE))</f>
        <v/>
      </c>
      <c r="B2" s="417"/>
      <c r="C2" s="417"/>
      <c r="D2" s="417"/>
      <c r="E2" s="417"/>
      <c r="F2" s="417"/>
      <c r="G2" s="417"/>
      <c r="H2" s="417"/>
      <c r="I2" s="417"/>
      <c r="J2" s="417"/>
      <c r="K2" s="417"/>
      <c r="L2" s="417"/>
      <c r="M2" s="418"/>
      <c r="N2" s="97"/>
      <c r="Q2" s="45" t="s">
        <v>1922</v>
      </c>
      <c r="R2" s="45" t="s">
        <v>2083</v>
      </c>
      <c r="S2" s="45" t="s">
        <v>2096</v>
      </c>
      <c r="T2" s="45" t="s">
        <v>1920</v>
      </c>
      <c r="U2" s="8" t="s">
        <v>0</v>
      </c>
      <c r="V2" s="8" t="s">
        <v>1920</v>
      </c>
    </row>
    <row r="3" spans="1:26" ht="25.5" customHeight="1" thickBot="1" x14ac:dyDescent="0.3">
      <c r="A3" s="279" t="s">
        <v>34</v>
      </c>
      <c r="B3" s="280"/>
      <c r="C3" s="280"/>
      <c r="D3" s="280"/>
      <c r="E3" s="280"/>
      <c r="F3" s="280"/>
      <c r="G3" s="280"/>
      <c r="H3" s="280"/>
      <c r="I3" s="280"/>
      <c r="J3" s="280"/>
      <c r="K3" s="280"/>
      <c r="L3" s="280"/>
      <c r="M3" s="281"/>
      <c r="N3" s="100" t="s">
        <v>2052</v>
      </c>
      <c r="O3" s="116" t="s">
        <v>2053</v>
      </c>
      <c r="Q3" s="45" t="s">
        <v>1923</v>
      </c>
      <c r="R3" s="45" t="s">
        <v>2084</v>
      </c>
      <c r="S3" s="8" t="s">
        <v>2092</v>
      </c>
      <c r="T3" s="45"/>
      <c r="U3" s="8" t="s">
        <v>2121</v>
      </c>
      <c r="V3" s="8" t="s">
        <v>1921</v>
      </c>
      <c r="Z3" s="40"/>
    </row>
    <row r="4" spans="1:26" ht="27.75" customHeight="1" thickBot="1" x14ac:dyDescent="0.3">
      <c r="A4" s="401" t="s">
        <v>2058</v>
      </c>
      <c r="B4" s="402"/>
      <c r="C4" s="402"/>
      <c r="D4" s="402"/>
      <c r="E4" s="402"/>
      <c r="F4" s="402"/>
      <c r="G4" s="402"/>
      <c r="H4" s="402"/>
      <c r="I4" s="402"/>
      <c r="J4" s="402"/>
      <c r="K4" s="402"/>
      <c r="L4" s="402"/>
      <c r="M4" s="403"/>
      <c r="N4" s="139"/>
      <c r="O4" s="117" t="s">
        <v>2061</v>
      </c>
      <c r="Q4" s="45" t="s">
        <v>1904</v>
      </c>
      <c r="R4" s="45"/>
      <c r="S4" s="45" t="s">
        <v>2119</v>
      </c>
      <c r="T4" s="45"/>
      <c r="U4" s="8" t="s">
        <v>2</v>
      </c>
    </row>
    <row r="5" spans="1:26" ht="25.5" customHeight="1" thickBot="1" x14ac:dyDescent="0.3">
      <c r="A5" s="404" t="s">
        <v>2349</v>
      </c>
      <c r="B5" s="405"/>
      <c r="C5" s="405"/>
      <c r="D5" s="405"/>
      <c r="E5" s="405"/>
      <c r="F5" s="405"/>
      <c r="G5" s="405"/>
      <c r="H5" s="405"/>
      <c r="I5" s="405"/>
      <c r="J5" s="405"/>
      <c r="K5" s="405"/>
      <c r="L5" s="405"/>
      <c r="M5" s="406"/>
      <c r="N5" s="98"/>
      <c r="O5" s="118" t="s">
        <v>2336</v>
      </c>
      <c r="Q5" s="8" t="s">
        <v>1905</v>
      </c>
      <c r="S5" s="8" t="s">
        <v>2094</v>
      </c>
      <c r="U5" s="8" t="s">
        <v>3</v>
      </c>
    </row>
    <row r="6" spans="1:26" ht="55.5" customHeight="1" x14ac:dyDescent="0.25">
      <c r="A6" s="71" t="s">
        <v>35</v>
      </c>
      <c r="B6" s="407" t="s">
        <v>2059</v>
      </c>
      <c r="C6" s="407"/>
      <c r="D6" s="407"/>
      <c r="E6" s="407"/>
      <c r="F6" s="407"/>
      <c r="G6" s="407"/>
      <c r="H6" s="407"/>
      <c r="I6" s="407"/>
      <c r="J6" s="407"/>
      <c r="K6" s="407"/>
      <c r="L6" s="408"/>
      <c r="M6" s="409"/>
      <c r="N6" s="98"/>
      <c r="Q6" s="45" t="s">
        <v>1906</v>
      </c>
      <c r="R6" s="45"/>
      <c r="S6" s="8" t="s">
        <v>2095</v>
      </c>
      <c r="T6" s="45"/>
      <c r="U6" s="8" t="s">
        <v>2122</v>
      </c>
      <c r="Z6" s="40"/>
    </row>
    <row r="7" spans="1:26" ht="55.5" customHeight="1" x14ac:dyDescent="0.25">
      <c r="A7" s="410"/>
      <c r="B7" s="413"/>
      <c r="C7" s="413"/>
      <c r="D7" s="413"/>
      <c r="E7" s="413"/>
      <c r="F7" s="413"/>
      <c r="G7" s="413"/>
      <c r="H7" s="413"/>
      <c r="I7" s="413"/>
      <c r="J7" s="413"/>
      <c r="K7" s="413"/>
      <c r="L7" s="414"/>
      <c r="M7" s="415"/>
      <c r="N7" s="98">
        <f>IF(LEN(B7)&gt;10,1,0)</f>
        <v>0</v>
      </c>
      <c r="Q7" s="45" t="s">
        <v>1924</v>
      </c>
      <c r="R7" s="45"/>
      <c r="S7" s="45" t="s">
        <v>2093</v>
      </c>
      <c r="T7" s="45"/>
      <c r="U7" s="8" t="s">
        <v>5</v>
      </c>
      <c r="Z7" s="40"/>
    </row>
    <row r="8" spans="1:26" ht="55.5" customHeight="1" x14ac:dyDescent="0.25">
      <c r="A8" s="411"/>
      <c r="B8" s="413"/>
      <c r="C8" s="413"/>
      <c r="D8" s="413"/>
      <c r="E8" s="413"/>
      <c r="F8" s="413"/>
      <c r="G8" s="413"/>
      <c r="H8" s="413"/>
      <c r="I8" s="413"/>
      <c r="J8" s="413"/>
      <c r="K8" s="413"/>
      <c r="L8" s="414"/>
      <c r="M8" s="415"/>
      <c r="N8" s="98"/>
      <c r="Q8" s="45" t="s">
        <v>1925</v>
      </c>
      <c r="R8" s="45"/>
      <c r="S8" s="45" t="s">
        <v>1908</v>
      </c>
      <c r="T8" s="45"/>
      <c r="U8" s="8" t="s">
        <v>6</v>
      </c>
    </row>
    <row r="9" spans="1:26" ht="55.5" customHeight="1" x14ac:dyDescent="0.25">
      <c r="A9" s="412"/>
      <c r="B9" s="413"/>
      <c r="C9" s="413"/>
      <c r="D9" s="413"/>
      <c r="E9" s="413"/>
      <c r="F9" s="413"/>
      <c r="G9" s="413"/>
      <c r="H9" s="413"/>
      <c r="I9" s="413"/>
      <c r="J9" s="413"/>
      <c r="K9" s="413"/>
      <c r="L9" s="414"/>
      <c r="M9" s="415"/>
      <c r="N9" s="98"/>
      <c r="Q9" s="45" t="s">
        <v>1907</v>
      </c>
      <c r="R9" s="45"/>
      <c r="S9" s="8" t="s">
        <v>1909</v>
      </c>
      <c r="T9" s="45"/>
      <c r="U9" s="8" t="s">
        <v>7</v>
      </c>
      <c r="Z9" s="40"/>
    </row>
    <row r="10" spans="1:26" ht="28.5" customHeight="1" x14ac:dyDescent="0.25">
      <c r="A10" s="24"/>
      <c r="B10" s="25"/>
      <c r="C10" s="25"/>
      <c r="D10" s="25"/>
      <c r="E10" s="25"/>
      <c r="F10" s="25"/>
      <c r="G10" s="352" t="s">
        <v>1935</v>
      </c>
      <c r="H10" s="368"/>
      <c r="I10" s="352" t="s">
        <v>1936</v>
      </c>
      <c r="J10" s="369"/>
      <c r="K10" s="368"/>
      <c r="L10" s="352" t="s">
        <v>1937</v>
      </c>
      <c r="M10" s="353"/>
      <c r="N10" s="98"/>
      <c r="Q10" s="45" t="s">
        <v>1926</v>
      </c>
      <c r="R10" s="45"/>
      <c r="S10" s="45" t="s">
        <v>1928</v>
      </c>
      <c r="T10" s="45"/>
      <c r="U10" s="8" t="s">
        <v>8</v>
      </c>
      <c r="Z10" s="40"/>
    </row>
    <row r="11" spans="1:26" ht="86.25" customHeight="1" x14ac:dyDescent="0.25">
      <c r="A11" s="71" t="s">
        <v>36</v>
      </c>
      <c r="B11" s="303" t="s">
        <v>2060</v>
      </c>
      <c r="C11" s="304"/>
      <c r="D11" s="304"/>
      <c r="E11" s="304"/>
      <c r="F11" s="305"/>
      <c r="G11" s="196"/>
      <c r="H11" s="197"/>
      <c r="I11" s="196"/>
      <c r="J11" s="198"/>
      <c r="K11" s="197"/>
      <c r="L11" s="196"/>
      <c r="M11" s="234"/>
      <c r="N11" s="98">
        <f>IF(OR(G11="",I11="",L11=""),0,IF(OR(G11=I11,G11=L11,I11=L11),0,1))</f>
        <v>0</v>
      </c>
      <c r="Q11" s="45" t="s">
        <v>1927</v>
      </c>
      <c r="R11" s="45"/>
      <c r="S11" s="45" t="s">
        <v>1929</v>
      </c>
      <c r="T11" s="45"/>
      <c r="U11" s="8" t="s">
        <v>9</v>
      </c>
      <c r="Z11" s="40"/>
    </row>
    <row r="12" spans="1:26" ht="30.75" customHeight="1" x14ac:dyDescent="0.25">
      <c r="A12" s="6"/>
      <c r="B12" s="370" t="s">
        <v>1916</v>
      </c>
      <c r="C12" s="370"/>
      <c r="D12" s="370"/>
      <c r="E12" s="370"/>
      <c r="F12" s="371"/>
      <c r="G12" s="317"/>
      <c r="H12" s="317"/>
      <c r="I12" s="317"/>
      <c r="J12" s="317"/>
      <c r="K12" s="317"/>
      <c r="L12" s="317"/>
      <c r="M12" s="318"/>
      <c r="N12" s="98"/>
      <c r="Q12" s="8" t="s">
        <v>2090</v>
      </c>
      <c r="S12" s="45" t="s">
        <v>1930</v>
      </c>
      <c r="T12" s="45"/>
      <c r="U12" s="8" t="s">
        <v>10</v>
      </c>
    </row>
    <row r="13" spans="1:26" ht="58.5" customHeight="1" x14ac:dyDescent="0.25">
      <c r="A13" s="26" t="str">
        <f>IF(OR(G11="Other", I11="Other",M11="Other"),"Required","")</f>
        <v/>
      </c>
      <c r="B13" s="338" t="str">
        <f>IF(COUNTIF(G11:M11,"Other"),"Required","")</f>
        <v/>
      </c>
      <c r="C13" s="338"/>
      <c r="D13" s="338"/>
      <c r="E13" s="338"/>
      <c r="F13" s="339"/>
      <c r="G13" s="423"/>
      <c r="H13" s="423"/>
      <c r="I13" s="423"/>
      <c r="J13" s="423"/>
      <c r="K13" s="423"/>
      <c r="L13" s="423"/>
      <c r="M13" s="424"/>
      <c r="N13" s="98">
        <f>IF(B13="",1,IF(LEN(G12)&gt;10,1,0))</f>
        <v>1</v>
      </c>
      <c r="Q13" s="8" t="s">
        <v>2091</v>
      </c>
      <c r="S13" s="8" t="s">
        <v>1931</v>
      </c>
      <c r="T13" s="45"/>
      <c r="U13" s="8" t="s">
        <v>11</v>
      </c>
      <c r="Z13" s="40"/>
    </row>
    <row r="14" spans="1:26" ht="6" customHeight="1" x14ac:dyDescent="0.25">
      <c r="A14" s="425"/>
      <c r="B14" s="236"/>
      <c r="C14" s="236"/>
      <c r="D14" s="236"/>
      <c r="E14" s="236"/>
      <c r="F14" s="236"/>
      <c r="G14" s="236"/>
      <c r="H14" s="236"/>
      <c r="I14" s="236"/>
      <c r="J14" s="236"/>
      <c r="K14" s="236"/>
      <c r="L14" s="236"/>
      <c r="M14" s="426"/>
      <c r="N14" s="98"/>
      <c r="Q14" s="8" t="s">
        <v>1915</v>
      </c>
      <c r="S14" s="45" t="s">
        <v>2120</v>
      </c>
      <c r="T14" s="45"/>
      <c r="U14" s="8" t="s">
        <v>12</v>
      </c>
    </row>
    <row r="15" spans="1:26" ht="20.25" customHeight="1" x14ac:dyDescent="0.25">
      <c r="A15" s="279" t="s">
        <v>38</v>
      </c>
      <c r="B15" s="280"/>
      <c r="C15" s="280"/>
      <c r="D15" s="280"/>
      <c r="E15" s="280"/>
      <c r="F15" s="280"/>
      <c r="G15" s="280"/>
      <c r="H15" s="280"/>
      <c r="I15" s="280"/>
      <c r="J15" s="280"/>
      <c r="K15" s="280"/>
      <c r="L15" s="280"/>
      <c r="M15" s="281"/>
      <c r="N15" s="98"/>
      <c r="O15" s="45"/>
      <c r="P15" s="45"/>
      <c r="Q15" s="45"/>
      <c r="R15" s="45"/>
      <c r="S15" s="8" t="s">
        <v>2028</v>
      </c>
      <c r="U15" s="8" t="s">
        <v>13</v>
      </c>
      <c r="Z15" s="40"/>
    </row>
    <row r="16" spans="1:26" ht="36.75" customHeight="1" x14ac:dyDescent="0.25">
      <c r="A16" s="282" t="s">
        <v>2062</v>
      </c>
      <c r="B16" s="283"/>
      <c r="C16" s="283"/>
      <c r="D16" s="283"/>
      <c r="E16" s="283"/>
      <c r="F16" s="283"/>
      <c r="G16" s="283"/>
      <c r="H16" s="283"/>
      <c r="I16" s="283"/>
      <c r="J16" s="283"/>
      <c r="K16" s="283"/>
      <c r="L16" s="283"/>
      <c r="M16" s="284"/>
      <c r="N16" s="98"/>
      <c r="O16" s="45"/>
      <c r="P16" s="45"/>
      <c r="Q16" s="45"/>
      <c r="R16" s="45"/>
      <c r="S16" s="45" t="s">
        <v>1932</v>
      </c>
      <c r="U16" s="8" t="s">
        <v>14</v>
      </c>
    </row>
    <row r="17" spans="1:21" ht="22.5" customHeight="1" x14ac:dyDescent="0.25">
      <c r="A17" s="354" t="s">
        <v>2029</v>
      </c>
      <c r="B17" s="355"/>
      <c r="C17" s="355"/>
      <c r="D17" s="355"/>
      <c r="E17" s="355"/>
      <c r="F17" s="355"/>
      <c r="G17" s="355"/>
      <c r="H17" s="355"/>
      <c r="I17" s="355"/>
      <c r="J17" s="355"/>
      <c r="K17" s="355"/>
      <c r="L17" s="355"/>
      <c r="M17" s="356"/>
      <c r="N17" s="98"/>
      <c r="O17" s="45"/>
      <c r="P17" s="45"/>
      <c r="Q17" s="45"/>
      <c r="R17" s="45"/>
      <c r="S17" s="45"/>
      <c r="U17" s="8" t="s">
        <v>15</v>
      </c>
    </row>
    <row r="18" spans="1:21" ht="15" customHeight="1" x14ac:dyDescent="0.25">
      <c r="A18" s="427" t="s">
        <v>2114</v>
      </c>
      <c r="B18" s="428"/>
      <c r="C18" s="428"/>
      <c r="D18" s="428"/>
      <c r="E18" s="372" t="s">
        <v>43</v>
      </c>
      <c r="F18" s="2" t="s">
        <v>40</v>
      </c>
      <c r="G18" s="130" t="str">
        <f>IF('Cover Page (Start Here)'!D18=0,"",VLOOKUP($O$1,'FY23 Data for FY24 Plan'!$A$3:$BC$929,3,FALSE))</f>
        <v/>
      </c>
      <c r="H18" s="378" t="s">
        <v>1896</v>
      </c>
      <c r="I18" s="379"/>
      <c r="J18" s="376" t="str">
        <f>IF('Cover Page (Start Here)'!D18=0,"",VLOOKUP($O$1,'FY23 Data for FY24 Plan'!$A$3:$BC$929,4,FALSE))</f>
        <v/>
      </c>
      <c r="K18" s="377"/>
      <c r="L18" s="38"/>
      <c r="M18" s="14"/>
      <c r="N18" s="98"/>
      <c r="O18" s="45"/>
      <c r="P18" s="45"/>
      <c r="Q18" s="45"/>
      <c r="R18" s="45"/>
      <c r="S18" s="45"/>
      <c r="U18" s="8" t="s">
        <v>16</v>
      </c>
    </row>
    <row r="19" spans="1:21" x14ac:dyDescent="0.25">
      <c r="A19" s="429"/>
      <c r="B19" s="430"/>
      <c r="C19" s="430"/>
      <c r="D19" s="430"/>
      <c r="E19" s="373"/>
      <c r="F19" s="374"/>
      <c r="G19" s="374"/>
      <c r="H19" s="374"/>
      <c r="I19" s="374"/>
      <c r="J19" s="374"/>
      <c r="K19" s="375"/>
      <c r="L19" s="104"/>
      <c r="M19" s="104"/>
      <c r="N19" s="98"/>
      <c r="O19" s="45"/>
      <c r="P19" s="45"/>
      <c r="Q19" s="45"/>
      <c r="R19" s="45"/>
      <c r="S19" s="45"/>
      <c r="U19" s="8" t="s">
        <v>17</v>
      </c>
    </row>
    <row r="20" spans="1:21" x14ac:dyDescent="0.25">
      <c r="A20" s="429"/>
      <c r="B20" s="430"/>
      <c r="C20" s="430"/>
      <c r="D20" s="430"/>
      <c r="E20" s="373"/>
      <c r="F20" s="2" t="s">
        <v>41</v>
      </c>
      <c r="G20" s="74" t="str">
        <f>IF('Cover Page (Start Here)'!D18=0,"",VLOOKUP($O$1,'FY23 Data for FY24 Plan'!$A$3:$BC$929,5,FALSE))</f>
        <v/>
      </c>
      <c r="H20" s="378" t="s">
        <v>42</v>
      </c>
      <c r="I20" s="379"/>
      <c r="J20" s="421" t="str">
        <f>IF('Cover Page (Start Here)'!D18=0,"",VLOOKUP($O$1,'FY23 Data for FY24 Plan'!$A$3:$BC$929,6,FALSE))</f>
        <v/>
      </c>
      <c r="K20" s="422"/>
      <c r="L20" s="39"/>
      <c r="M20" s="15"/>
      <c r="N20" s="98"/>
      <c r="O20" s="45"/>
      <c r="P20" s="45"/>
      <c r="Q20" s="45"/>
      <c r="R20" s="45"/>
      <c r="S20" s="45"/>
      <c r="U20" s="8" t="s">
        <v>18</v>
      </c>
    </row>
    <row r="21" spans="1:21" x14ac:dyDescent="0.25">
      <c r="A21" s="429"/>
      <c r="B21" s="430"/>
      <c r="C21" s="430"/>
      <c r="D21" s="430"/>
      <c r="E21" s="373"/>
      <c r="F21" s="54"/>
      <c r="G21" s="54"/>
      <c r="H21" s="54"/>
      <c r="I21" s="54"/>
      <c r="J21" s="54"/>
      <c r="K21" s="5"/>
      <c r="L21" s="5"/>
      <c r="M21" s="5"/>
      <c r="N21" s="98"/>
      <c r="O21" s="45"/>
      <c r="P21" s="45"/>
      <c r="Q21" s="45"/>
      <c r="R21" s="45"/>
      <c r="S21" s="45"/>
      <c r="U21" s="8" t="s">
        <v>19</v>
      </c>
    </row>
    <row r="22" spans="1:21" x14ac:dyDescent="0.25">
      <c r="A22" s="429"/>
      <c r="B22" s="430"/>
      <c r="C22" s="430"/>
      <c r="D22" s="430"/>
      <c r="E22" s="372" t="s">
        <v>2074</v>
      </c>
      <c r="F22" s="2" t="s">
        <v>44</v>
      </c>
      <c r="G22" s="73" t="str">
        <f>IF('Cover Page (Start Here)'!D18=0,"",VLOOKUP($O$1,'FY23 Data for FY24 Plan'!$A$3:$BC$929,7,FALSE))</f>
        <v/>
      </c>
      <c r="H22" s="378" t="s">
        <v>45</v>
      </c>
      <c r="I22" s="379"/>
      <c r="J22" s="376" t="str">
        <f>IF('Cover Page (Start Here)'!D18=0,"",VLOOKUP($O$1,'FY23 Data for FY24 Plan'!$A$3:$BC$929,10,FALSE))</f>
        <v/>
      </c>
      <c r="K22" s="377"/>
      <c r="L22" s="38"/>
      <c r="M22" s="5"/>
      <c r="N22" s="98"/>
      <c r="O22" s="45"/>
      <c r="P22" s="45"/>
      <c r="Q22" s="45"/>
      <c r="R22" s="45"/>
      <c r="S22" s="45"/>
      <c r="U22" s="8" t="s">
        <v>20</v>
      </c>
    </row>
    <row r="23" spans="1:21" x14ac:dyDescent="0.25">
      <c r="A23" s="429"/>
      <c r="B23" s="430"/>
      <c r="C23" s="430"/>
      <c r="D23" s="430"/>
      <c r="E23" s="373"/>
      <c r="F23" s="54"/>
      <c r="G23" s="54"/>
      <c r="H23" s="54"/>
      <c r="I23" s="54"/>
      <c r="J23" s="54"/>
      <c r="K23" s="5"/>
      <c r="L23" s="5"/>
      <c r="M23" s="5"/>
      <c r="N23" s="98"/>
      <c r="O23" s="45"/>
      <c r="P23" s="45"/>
      <c r="Q23" s="45"/>
      <c r="R23" s="45"/>
      <c r="S23" s="45"/>
      <c r="U23" s="8" t="s">
        <v>21</v>
      </c>
    </row>
    <row r="24" spans="1:21" x14ac:dyDescent="0.25">
      <c r="A24" s="429"/>
      <c r="B24" s="430"/>
      <c r="C24" s="430"/>
      <c r="D24" s="430"/>
      <c r="E24" s="373"/>
      <c r="F24" s="2" t="s">
        <v>1962</v>
      </c>
      <c r="G24" s="74" t="str">
        <f>IF('Cover Page (Start Here)'!D18=0,"",VLOOKUP($O$1,'FY23 Data for FY24 Plan'!$A$3:$BC$929,9,FALSE))</f>
        <v/>
      </c>
      <c r="H24" s="438" t="s">
        <v>2064</v>
      </c>
      <c r="I24" s="439"/>
      <c r="J24" s="376" t="str">
        <f>IF('Cover Page (Start Here)'!D18=0,"",VLOOKUP($O$1,'FY23 Data for FY24 Plan'!$A$3:$BC$929,8,FALSE))</f>
        <v/>
      </c>
      <c r="K24" s="377"/>
      <c r="L24" s="38"/>
      <c r="M24" s="14"/>
      <c r="N24" s="98"/>
      <c r="O24" s="45"/>
      <c r="P24" s="45"/>
      <c r="Q24" s="45"/>
      <c r="R24" s="45"/>
      <c r="S24" s="45"/>
      <c r="U24" s="8" t="s">
        <v>1973</v>
      </c>
    </row>
    <row r="25" spans="1:21" x14ac:dyDescent="0.25">
      <c r="A25" s="429"/>
      <c r="B25" s="430"/>
      <c r="C25" s="430"/>
      <c r="D25" s="430"/>
      <c r="E25" s="373"/>
      <c r="F25" s="54"/>
      <c r="G25" s="54"/>
      <c r="H25" s="436"/>
      <c r="I25" s="437"/>
      <c r="J25" s="434"/>
      <c r="K25" s="435"/>
      <c r="L25" s="95"/>
      <c r="M25" s="96"/>
      <c r="N25" s="98"/>
      <c r="O25" s="45"/>
      <c r="P25" s="45"/>
      <c r="Q25" s="45"/>
      <c r="R25" s="45"/>
      <c r="S25" s="45"/>
      <c r="U25" s="8" t="s">
        <v>1974</v>
      </c>
    </row>
    <row r="26" spans="1:21" ht="15" customHeight="1" x14ac:dyDescent="0.25">
      <c r="A26" s="429"/>
      <c r="B26" s="430"/>
      <c r="C26" s="430"/>
      <c r="D26" s="430"/>
      <c r="E26" s="372" t="s">
        <v>2063</v>
      </c>
      <c r="F26" s="2" t="s">
        <v>2070</v>
      </c>
      <c r="G26" s="74" t="str">
        <f>IF('Cover Page (Start Here)'!D18=0,"",VLOOKUP(O1,'FY23 Data for FY24 Plan'!$A$3:$BC$929,53,FALSE))</f>
        <v/>
      </c>
      <c r="H26" s="23"/>
      <c r="I26" s="23"/>
      <c r="J26" s="23"/>
      <c r="K26" s="23"/>
      <c r="L26" s="103"/>
      <c r="M26" s="104"/>
      <c r="N26" s="98"/>
      <c r="O26" s="45"/>
      <c r="P26" s="45"/>
      <c r="Q26" s="45"/>
      <c r="R26" s="45"/>
      <c r="S26" s="45"/>
      <c r="U26" s="8" t="s">
        <v>1975</v>
      </c>
    </row>
    <row r="27" spans="1:21" x14ac:dyDescent="0.25">
      <c r="A27" s="429"/>
      <c r="B27" s="430"/>
      <c r="C27" s="430"/>
      <c r="D27" s="430"/>
      <c r="E27" s="373"/>
      <c r="F27" s="2" t="s">
        <v>46</v>
      </c>
      <c r="G27" s="74" t="str">
        <f>IF('Cover Page (Start Here)'!D18=0,"",VLOOKUP(O1,'FY23 Data for FY24 Plan'!$A$3:$BC$929,54,FALSE))</f>
        <v/>
      </c>
      <c r="H27" s="23"/>
      <c r="I27" s="103"/>
      <c r="J27" s="103"/>
      <c r="K27" s="104"/>
      <c r="L27" s="104"/>
      <c r="M27" s="104"/>
      <c r="N27" s="98"/>
      <c r="O27" s="45"/>
      <c r="P27" s="45"/>
      <c r="Q27" s="45"/>
      <c r="R27" s="45"/>
      <c r="S27" s="45"/>
      <c r="U27" s="8" t="s">
        <v>1976</v>
      </c>
    </row>
    <row r="28" spans="1:21" x14ac:dyDescent="0.25">
      <c r="A28" s="429"/>
      <c r="B28" s="430"/>
      <c r="C28" s="430"/>
      <c r="D28" s="430"/>
      <c r="E28" s="373"/>
      <c r="F28" s="2" t="s">
        <v>47</v>
      </c>
      <c r="G28" s="74" t="str">
        <f>IF('Cover Page (Start Here)'!D18=0,"",VLOOKUP($O$1,'FY23 Data for FY24 Plan'!$A$3:$BC$929,55,FALSE))</f>
        <v/>
      </c>
      <c r="H28" s="23"/>
      <c r="I28" s="103"/>
      <c r="J28" s="103"/>
      <c r="K28" s="104"/>
      <c r="L28" s="104"/>
      <c r="M28" s="104"/>
      <c r="N28" s="98"/>
      <c r="O28" s="45"/>
      <c r="P28" s="45"/>
      <c r="Q28" s="45"/>
      <c r="R28" s="45"/>
      <c r="S28" s="45"/>
      <c r="U28" s="8" t="s">
        <v>26</v>
      </c>
    </row>
    <row r="29" spans="1:21" ht="9" customHeight="1" x14ac:dyDescent="0.25">
      <c r="A29" s="431"/>
      <c r="B29" s="432"/>
      <c r="C29" s="432"/>
      <c r="D29" s="432"/>
      <c r="E29" s="432"/>
      <c r="F29" s="432"/>
      <c r="G29" s="432"/>
      <c r="H29" s="432"/>
      <c r="I29" s="432"/>
      <c r="J29" s="432"/>
      <c r="K29" s="432"/>
      <c r="L29" s="432"/>
      <c r="M29" s="433"/>
      <c r="N29" s="98"/>
      <c r="O29" s="45"/>
      <c r="P29" s="45"/>
      <c r="Q29" s="45"/>
      <c r="R29" s="45"/>
      <c r="S29" s="45"/>
      <c r="U29" s="8" t="s">
        <v>27</v>
      </c>
    </row>
    <row r="30" spans="1:21" ht="33.75" customHeight="1" x14ac:dyDescent="0.25">
      <c r="A30" s="380"/>
      <c r="B30" s="381"/>
      <c r="C30" s="381"/>
      <c r="D30" s="381"/>
      <c r="E30" s="381"/>
      <c r="F30" s="382"/>
      <c r="G30" s="131" t="s">
        <v>2065</v>
      </c>
      <c r="H30" s="131" t="s">
        <v>2081</v>
      </c>
      <c r="I30" s="388" t="s">
        <v>2116</v>
      </c>
      <c r="J30" s="389"/>
      <c r="K30" s="389"/>
      <c r="L30" s="389"/>
      <c r="M30" s="390"/>
      <c r="N30" s="98"/>
      <c r="O30" s="40"/>
      <c r="P30" s="45"/>
      <c r="Q30" s="45"/>
      <c r="R30" s="45"/>
      <c r="S30" s="45"/>
      <c r="U30" s="8" t="s">
        <v>28</v>
      </c>
    </row>
    <row r="31" spans="1:21" ht="22.5" customHeight="1" x14ac:dyDescent="0.25">
      <c r="A31" s="195" t="s">
        <v>35</v>
      </c>
      <c r="B31" s="361" t="s">
        <v>2131</v>
      </c>
      <c r="C31" s="361"/>
      <c r="D31" s="361"/>
      <c r="E31" s="361"/>
      <c r="F31" s="362"/>
      <c r="G31" s="385" t="s">
        <v>2118</v>
      </c>
      <c r="H31" s="387"/>
      <c r="I31" s="391"/>
      <c r="J31" s="392"/>
      <c r="K31" s="392"/>
      <c r="L31" s="392"/>
      <c r="M31" s="393"/>
      <c r="N31" s="98">
        <f>IF(AND(ISNUMBER(G31),H31&lt;&gt;0),1,0)</f>
        <v>0</v>
      </c>
      <c r="O31" s="45"/>
      <c r="P31" s="45"/>
      <c r="Q31" s="45"/>
      <c r="R31" s="45"/>
      <c r="S31" s="45"/>
      <c r="T31" s="45"/>
      <c r="U31" s="8" t="s">
        <v>29</v>
      </c>
    </row>
    <row r="32" spans="1:21" ht="22.5" customHeight="1" x14ac:dyDescent="0.25">
      <c r="A32" s="195"/>
      <c r="B32" s="363"/>
      <c r="C32" s="363"/>
      <c r="D32" s="363"/>
      <c r="E32" s="363"/>
      <c r="F32" s="364"/>
      <c r="G32" s="386"/>
      <c r="H32" s="387"/>
      <c r="I32" s="391"/>
      <c r="J32" s="392"/>
      <c r="K32" s="392"/>
      <c r="L32" s="392"/>
      <c r="M32" s="393"/>
      <c r="N32" s="98"/>
      <c r="O32" s="45"/>
      <c r="P32" s="45"/>
      <c r="Q32" s="45"/>
      <c r="R32" s="45"/>
      <c r="S32" s="45"/>
      <c r="T32" s="45"/>
      <c r="U32" s="8" t="s">
        <v>30</v>
      </c>
    </row>
    <row r="33" spans="1:21" ht="30.75" customHeight="1" x14ac:dyDescent="0.25">
      <c r="A33" s="195"/>
      <c r="B33" s="383"/>
      <c r="C33" s="383"/>
      <c r="D33" s="383"/>
      <c r="E33" s="383"/>
      <c r="F33" s="384"/>
      <c r="G33" s="94"/>
      <c r="H33" s="132"/>
      <c r="I33" s="133"/>
      <c r="J33" s="134"/>
      <c r="K33" s="134"/>
      <c r="L33" s="134"/>
      <c r="M33" s="135"/>
      <c r="N33" s="98"/>
      <c r="O33" s="45"/>
      <c r="P33" s="45"/>
      <c r="Q33" s="45"/>
      <c r="R33" s="45"/>
      <c r="S33" s="45"/>
      <c r="T33" s="45"/>
      <c r="U33" s="8" t="s">
        <v>31</v>
      </c>
    </row>
    <row r="34" spans="1:21" ht="28.5" customHeight="1" x14ac:dyDescent="0.25">
      <c r="A34" s="24"/>
      <c r="B34" s="25"/>
      <c r="C34" s="25"/>
      <c r="D34" s="25"/>
      <c r="E34" s="25"/>
      <c r="F34" s="25"/>
      <c r="G34" s="352" t="s">
        <v>2002</v>
      </c>
      <c r="H34" s="368"/>
      <c r="I34" s="352" t="s">
        <v>2003</v>
      </c>
      <c r="J34" s="394"/>
      <c r="K34" s="395"/>
      <c r="L34" s="396" t="s">
        <v>2004</v>
      </c>
      <c r="M34" s="397"/>
      <c r="N34" s="98"/>
      <c r="O34" s="45"/>
      <c r="P34" s="45"/>
      <c r="Q34" s="45"/>
      <c r="R34" s="45"/>
      <c r="S34" s="45"/>
      <c r="T34" s="45"/>
      <c r="U34" s="8" t="s">
        <v>32</v>
      </c>
    </row>
    <row r="35" spans="1:21" ht="63.75" customHeight="1" x14ac:dyDescent="0.25">
      <c r="A35" s="71" t="s">
        <v>36</v>
      </c>
      <c r="B35" s="440" t="s">
        <v>2030</v>
      </c>
      <c r="C35" s="440"/>
      <c r="D35" s="440"/>
      <c r="E35" s="440"/>
      <c r="F35" s="440"/>
      <c r="G35" s="196"/>
      <c r="H35" s="197"/>
      <c r="I35" s="196"/>
      <c r="J35" s="198"/>
      <c r="K35" s="197"/>
      <c r="L35" s="196"/>
      <c r="M35" s="234"/>
      <c r="N35" s="98">
        <f>IF(OR(G35="",I35="",L35=""),0,IF(OR(G35=I35,G35=L35,I35=L35),0,1))</f>
        <v>0</v>
      </c>
      <c r="O35" s="40"/>
      <c r="P35" s="45"/>
      <c r="Q35" s="45"/>
      <c r="R35" s="45"/>
      <c r="S35" s="45"/>
      <c r="U35" s="8" t="s">
        <v>33</v>
      </c>
    </row>
    <row r="36" spans="1:21" ht="6" customHeight="1" x14ac:dyDescent="0.25">
      <c r="A36" s="270"/>
      <c r="B36" s="420"/>
      <c r="C36" s="420"/>
      <c r="D36" s="420"/>
      <c r="E36" s="420"/>
      <c r="F36" s="420"/>
      <c r="G36" s="271"/>
      <c r="H36" s="271"/>
      <c r="I36" s="271"/>
      <c r="J36" s="271"/>
      <c r="K36" s="271"/>
      <c r="L36" s="272"/>
      <c r="M36" s="273"/>
      <c r="N36" s="98"/>
      <c r="O36" s="40"/>
      <c r="P36" s="45"/>
      <c r="Q36" s="45"/>
      <c r="R36" s="45"/>
      <c r="S36" s="45"/>
      <c r="U36" s="8" t="s">
        <v>1915</v>
      </c>
    </row>
    <row r="37" spans="1:21" ht="31.5" customHeight="1" x14ac:dyDescent="0.25">
      <c r="A37" s="343" t="s">
        <v>37</v>
      </c>
      <c r="B37" s="346" t="s">
        <v>2035</v>
      </c>
      <c r="C37" s="347"/>
      <c r="D37" s="347"/>
      <c r="E37" s="347"/>
      <c r="F37" s="348"/>
      <c r="G37" s="83" t="s">
        <v>1964</v>
      </c>
      <c r="H37" s="90"/>
      <c r="I37" s="274" t="s">
        <v>1910</v>
      </c>
      <c r="J37" s="275"/>
      <c r="K37" s="90"/>
      <c r="L37" s="83" t="s">
        <v>1972</v>
      </c>
      <c r="M37" s="91"/>
      <c r="N37" s="98">
        <f>IF(COUNTIF(H37:M40,"Yes"),1,0)</f>
        <v>0</v>
      </c>
      <c r="O37" s="40"/>
      <c r="P37" s="45"/>
      <c r="Q37" s="45"/>
      <c r="R37" s="45"/>
      <c r="S37" s="45"/>
    </row>
    <row r="38" spans="1:21" ht="31.5" customHeight="1" x14ac:dyDescent="0.25">
      <c r="A38" s="344"/>
      <c r="B38" s="214"/>
      <c r="C38" s="215"/>
      <c r="D38" s="215"/>
      <c r="E38" s="215"/>
      <c r="F38" s="216"/>
      <c r="G38" s="83" t="s">
        <v>1965</v>
      </c>
      <c r="H38" s="90"/>
      <c r="I38" s="274" t="s">
        <v>1967</v>
      </c>
      <c r="J38" s="275"/>
      <c r="K38" s="90"/>
      <c r="L38" s="84" t="s">
        <v>1969</v>
      </c>
      <c r="M38" s="91"/>
      <c r="N38" s="98"/>
      <c r="O38" s="45"/>
      <c r="P38" s="45"/>
      <c r="Q38" s="45"/>
      <c r="R38" s="45"/>
      <c r="S38" s="45"/>
    </row>
    <row r="39" spans="1:21" ht="31.5" customHeight="1" x14ac:dyDescent="0.25">
      <c r="A39" s="344"/>
      <c r="B39" s="214"/>
      <c r="C39" s="215"/>
      <c r="D39" s="215"/>
      <c r="E39" s="215"/>
      <c r="F39" s="216"/>
      <c r="G39" s="83" t="s">
        <v>1966</v>
      </c>
      <c r="H39" s="90"/>
      <c r="I39" s="274" t="s">
        <v>1968</v>
      </c>
      <c r="J39" s="275"/>
      <c r="K39" s="90"/>
      <c r="L39" s="84" t="s">
        <v>1970</v>
      </c>
      <c r="M39" s="91"/>
      <c r="N39" s="98"/>
      <c r="O39" s="40"/>
      <c r="P39" s="45"/>
      <c r="Q39" s="45"/>
      <c r="R39" s="45"/>
      <c r="S39" s="45"/>
    </row>
    <row r="40" spans="1:21" ht="31.5" customHeight="1" x14ac:dyDescent="0.25">
      <c r="A40" s="345"/>
      <c r="B40" s="349"/>
      <c r="C40" s="350"/>
      <c r="D40" s="350"/>
      <c r="E40" s="350"/>
      <c r="F40" s="351"/>
      <c r="G40" s="83" t="s">
        <v>1963</v>
      </c>
      <c r="H40" s="90"/>
      <c r="I40" s="274" t="s">
        <v>1971</v>
      </c>
      <c r="J40" s="275"/>
      <c r="K40" s="90"/>
      <c r="L40" s="84" t="s">
        <v>1915</v>
      </c>
      <c r="M40" s="91"/>
      <c r="N40" s="98"/>
      <c r="O40" s="40"/>
      <c r="P40" s="45"/>
      <c r="Q40" s="45"/>
      <c r="R40" s="45"/>
      <c r="S40" s="45"/>
    </row>
    <row r="41" spans="1:21" ht="103.5" customHeight="1" x14ac:dyDescent="0.25">
      <c r="A41" s="4"/>
      <c r="B41" s="419" t="s">
        <v>2022</v>
      </c>
      <c r="C41" s="419"/>
      <c r="D41" s="419"/>
      <c r="E41" s="419"/>
      <c r="F41" s="419"/>
      <c r="G41" s="334"/>
      <c r="H41" s="334"/>
      <c r="I41" s="334"/>
      <c r="J41" s="334"/>
      <c r="K41" s="334"/>
      <c r="L41" s="335"/>
      <c r="M41" s="336"/>
      <c r="N41" s="98"/>
      <c r="O41" s="40"/>
      <c r="P41" s="45"/>
      <c r="Q41" s="40"/>
      <c r="R41" s="40"/>
      <c r="S41" s="40"/>
      <c r="T41" s="40"/>
    </row>
    <row r="42" spans="1:21" ht="28.5" customHeight="1" x14ac:dyDescent="0.25">
      <c r="A42" s="24"/>
      <c r="B42" s="25"/>
      <c r="C42" s="25"/>
      <c r="D42" s="25"/>
      <c r="E42" s="25"/>
      <c r="F42" s="25"/>
      <c r="G42" s="352" t="s">
        <v>2049</v>
      </c>
      <c r="H42" s="368"/>
      <c r="I42" s="352" t="s">
        <v>2050</v>
      </c>
      <c r="J42" s="369"/>
      <c r="K42" s="368"/>
      <c r="L42" s="352" t="s">
        <v>2051</v>
      </c>
      <c r="M42" s="353"/>
      <c r="N42" s="98"/>
      <c r="O42" s="45"/>
      <c r="P42" s="45"/>
      <c r="Q42" s="40"/>
      <c r="R42" s="40"/>
      <c r="S42" s="45"/>
      <c r="T42" s="40"/>
    </row>
    <row r="43" spans="1:21" ht="78" customHeight="1" x14ac:dyDescent="0.25">
      <c r="A43" s="72" t="s">
        <v>39</v>
      </c>
      <c r="B43" s="214" t="s">
        <v>2048</v>
      </c>
      <c r="C43" s="215"/>
      <c r="D43" s="215"/>
      <c r="E43" s="215"/>
      <c r="F43" s="216"/>
      <c r="G43" s="196"/>
      <c r="H43" s="197"/>
      <c r="I43" s="196"/>
      <c r="J43" s="198"/>
      <c r="K43" s="197"/>
      <c r="L43" s="196"/>
      <c r="M43" s="234"/>
      <c r="N43" s="98">
        <f>IF(OR(G43="",I43="",L43=""),0,IF(OR(G43="Other",I43="Other"),1,IF(OR(G43=I43,G43=L43,I43=L43),0,1)))</f>
        <v>0</v>
      </c>
      <c r="O43" s="40"/>
      <c r="P43" s="45"/>
      <c r="Q43" s="45"/>
      <c r="R43" s="45"/>
      <c r="S43" s="45"/>
    </row>
    <row r="44" spans="1:21" ht="32.25" customHeight="1" x14ac:dyDescent="0.25">
      <c r="A44" s="6"/>
      <c r="B44" s="263" t="s">
        <v>2115</v>
      </c>
      <c r="C44" s="264"/>
      <c r="D44" s="264"/>
      <c r="E44" s="264"/>
      <c r="F44" s="278"/>
      <c r="G44" s="229"/>
      <c r="H44" s="229"/>
      <c r="I44" s="229"/>
      <c r="J44" s="229"/>
      <c r="K44" s="229"/>
      <c r="L44" s="229"/>
      <c r="M44" s="230"/>
      <c r="N44" s="98">
        <f>IF(B45="",1,IF(AND(B45="Required",LEN(G44)&gt;10),1,0))</f>
        <v>1</v>
      </c>
      <c r="O44" s="40"/>
      <c r="P44" s="45"/>
      <c r="Q44" s="45"/>
      <c r="R44" s="45"/>
      <c r="S44" s="45"/>
    </row>
    <row r="45" spans="1:21" ht="70.5" customHeight="1" x14ac:dyDescent="0.25">
      <c r="A45" s="6"/>
      <c r="B45" s="337" t="str">
        <f>IF(COUNTIF(G43:L43,"Other"), "Required","")</f>
        <v/>
      </c>
      <c r="C45" s="338"/>
      <c r="D45" s="338"/>
      <c r="E45" s="338"/>
      <c r="F45" s="339"/>
      <c r="G45" s="231"/>
      <c r="H45" s="231"/>
      <c r="I45" s="231"/>
      <c r="J45" s="231"/>
      <c r="K45" s="231"/>
      <c r="L45" s="231"/>
      <c r="M45" s="232"/>
      <c r="N45" s="98"/>
      <c r="O45" s="45"/>
      <c r="P45" s="45"/>
      <c r="Q45" s="45"/>
      <c r="R45" s="45"/>
      <c r="S45" s="45"/>
    </row>
    <row r="46" spans="1:21" ht="6" customHeight="1" x14ac:dyDescent="0.25">
      <c r="A46" s="235"/>
      <c r="B46" s="236"/>
      <c r="C46" s="236"/>
      <c r="D46" s="236"/>
      <c r="E46" s="236"/>
      <c r="F46" s="236"/>
      <c r="G46" s="237"/>
      <c r="H46" s="237"/>
      <c r="I46" s="237"/>
      <c r="J46" s="237"/>
      <c r="K46" s="237"/>
      <c r="L46" s="237"/>
      <c r="M46" s="238"/>
      <c r="N46" s="98"/>
      <c r="O46" s="45"/>
      <c r="P46" s="45"/>
      <c r="Q46" s="45"/>
      <c r="R46" s="45"/>
      <c r="S46" s="45"/>
    </row>
    <row r="47" spans="1:21" ht="13.5" customHeight="1" x14ac:dyDescent="0.25">
      <c r="A47" s="105"/>
      <c r="B47" s="227" t="s">
        <v>2033</v>
      </c>
      <c r="C47" s="227"/>
      <c r="D47" s="227"/>
      <c r="E47" s="227"/>
      <c r="F47" s="227"/>
      <c r="G47" s="227"/>
      <c r="H47" s="227"/>
      <c r="I47" s="227"/>
      <c r="J47" s="227"/>
      <c r="K47" s="227"/>
      <c r="L47" s="227"/>
      <c r="M47" s="228"/>
      <c r="N47" s="98"/>
      <c r="O47" s="45"/>
      <c r="P47" s="45"/>
      <c r="Q47" s="45"/>
      <c r="R47" s="45"/>
      <c r="S47" s="45"/>
    </row>
    <row r="48" spans="1:21" ht="189" customHeight="1" x14ac:dyDescent="0.25">
      <c r="A48" s="71" t="s">
        <v>2032</v>
      </c>
      <c r="B48" s="214" t="s">
        <v>2337</v>
      </c>
      <c r="C48" s="215"/>
      <c r="D48" s="215"/>
      <c r="E48" s="215"/>
      <c r="F48" s="215"/>
      <c r="G48" s="215"/>
      <c r="H48" s="215"/>
      <c r="I48" s="215"/>
      <c r="J48" s="215"/>
      <c r="K48" s="215"/>
      <c r="L48" s="215"/>
      <c r="M48" s="233"/>
      <c r="N48" s="98"/>
      <c r="O48" s="45"/>
      <c r="P48" s="45"/>
      <c r="Q48" s="45"/>
      <c r="R48" s="45"/>
      <c r="S48" s="45"/>
    </row>
    <row r="49" spans="1:19" ht="48.75" customHeight="1" x14ac:dyDescent="0.25">
      <c r="A49" s="208" t="s">
        <v>48</v>
      </c>
      <c r="B49" s="209"/>
      <c r="C49" s="209"/>
      <c r="D49" s="209"/>
      <c r="E49" s="210"/>
      <c r="F49" s="199" t="s">
        <v>2066</v>
      </c>
      <c r="G49" s="330" t="s">
        <v>2067</v>
      </c>
      <c r="H49" s="332" t="s">
        <v>2068</v>
      </c>
      <c r="I49" s="199" t="s">
        <v>1911</v>
      </c>
      <c r="J49" s="200"/>
      <c r="K49" s="200"/>
      <c r="L49" s="200"/>
      <c r="M49" s="201"/>
      <c r="N49" s="98"/>
      <c r="O49" s="45"/>
      <c r="P49" s="45"/>
      <c r="Q49" s="45"/>
      <c r="R49" s="45"/>
      <c r="S49" s="45"/>
    </row>
    <row r="50" spans="1:19" ht="7.5" customHeight="1" x14ac:dyDescent="0.25">
      <c r="A50" s="211"/>
      <c r="B50" s="212"/>
      <c r="C50" s="212"/>
      <c r="D50" s="212"/>
      <c r="E50" s="213"/>
      <c r="F50" s="202"/>
      <c r="G50" s="331"/>
      <c r="H50" s="333"/>
      <c r="I50" s="202"/>
      <c r="J50" s="203"/>
      <c r="K50" s="203"/>
      <c r="L50" s="203"/>
      <c r="M50" s="204"/>
      <c r="N50" s="98"/>
      <c r="O50" s="45"/>
      <c r="P50" s="45"/>
      <c r="Q50" s="45"/>
      <c r="R50" s="45"/>
      <c r="S50" s="45"/>
    </row>
    <row r="51" spans="1:19" ht="15.75" customHeight="1" x14ac:dyDescent="0.25">
      <c r="A51" s="211"/>
      <c r="B51" s="212"/>
      <c r="C51" s="212"/>
      <c r="D51" s="212"/>
      <c r="E51" s="213"/>
      <c r="F51" s="69"/>
      <c r="G51" s="70" t="str">
        <f>IF(G31=0,"[N/A]",IF(G31&gt;=5000,"[Required]","[Optional]"))</f>
        <v>[Required]</v>
      </c>
      <c r="H51" s="70" t="s">
        <v>2023</v>
      </c>
      <c r="I51" s="205"/>
      <c r="J51" s="206"/>
      <c r="K51" s="206"/>
      <c r="L51" s="206"/>
      <c r="M51" s="207"/>
      <c r="N51" s="98"/>
      <c r="O51" s="45"/>
      <c r="P51" s="45"/>
      <c r="Q51" s="45"/>
      <c r="R51" s="45"/>
      <c r="S51" s="45"/>
    </row>
    <row r="52" spans="1:19" x14ac:dyDescent="0.25">
      <c r="A52" s="192" t="s">
        <v>49</v>
      </c>
      <c r="B52" s="193"/>
      <c r="C52" s="193"/>
      <c r="D52" s="194"/>
      <c r="E52" s="120" t="s">
        <v>0</v>
      </c>
      <c r="F52" s="75" t="str">
        <f>IF('Cover Page (Start Here)'!D18=0,"",VLOOKUP($O$1,'FY23 Data for FY24 Plan'!$A$3:$BC$929,12,FALSE))</f>
        <v/>
      </c>
      <c r="G52" s="63"/>
      <c r="H52" s="63"/>
      <c r="I52" s="220" t="s">
        <v>1912</v>
      </c>
      <c r="J52" s="220"/>
      <c r="K52" s="220"/>
      <c r="L52" s="221"/>
      <c r="M52" s="222"/>
      <c r="N52" s="98"/>
      <c r="O52" s="45"/>
      <c r="P52" s="45"/>
      <c r="Q52" s="45"/>
      <c r="R52" s="45"/>
      <c r="S52" s="45"/>
    </row>
    <row r="53" spans="1:19" x14ac:dyDescent="0.25">
      <c r="A53" s="192"/>
      <c r="B53" s="193"/>
      <c r="C53" s="193"/>
      <c r="D53" s="194"/>
      <c r="E53" s="120" t="s">
        <v>2121</v>
      </c>
      <c r="F53" s="75" t="str">
        <f>IF('Cover Page (Start Here)'!D18=0,"",VLOOKUP($O$1,'FY23 Data for FY24 Plan'!$A$3:$BC$929,13,FALSE))</f>
        <v/>
      </c>
      <c r="G53" s="63"/>
      <c r="H53" s="63"/>
      <c r="I53" s="217"/>
      <c r="J53" s="217"/>
      <c r="K53" s="217"/>
      <c r="L53" s="218"/>
      <c r="M53" s="219"/>
      <c r="N53" s="98"/>
      <c r="O53" s="45"/>
      <c r="P53" s="45"/>
      <c r="Q53" s="45"/>
      <c r="R53" s="45"/>
      <c r="S53" s="45"/>
    </row>
    <row r="54" spans="1:19" x14ac:dyDescent="0.25">
      <c r="A54" s="192"/>
      <c r="B54" s="193"/>
      <c r="C54" s="193"/>
      <c r="D54" s="194"/>
      <c r="E54" s="120" t="s">
        <v>2</v>
      </c>
      <c r="F54" s="75" t="str">
        <f>IF('Cover Page (Start Here)'!D18=0,"",VLOOKUP($O$1,'FY23 Data for FY24 Plan'!$A$3:$BC$929,14,FALSE))</f>
        <v/>
      </c>
      <c r="G54" s="63"/>
      <c r="H54" s="63"/>
      <c r="I54" s="217"/>
      <c r="J54" s="217"/>
      <c r="K54" s="217"/>
      <c r="L54" s="218"/>
      <c r="M54" s="219"/>
      <c r="N54" s="98"/>
      <c r="O54" s="45"/>
      <c r="P54" s="45"/>
      <c r="Q54" s="45"/>
      <c r="R54" s="45"/>
      <c r="S54" s="45"/>
    </row>
    <row r="55" spans="1:19" ht="15" customHeight="1" x14ac:dyDescent="0.25">
      <c r="A55" s="192"/>
      <c r="B55" s="193"/>
      <c r="C55" s="193"/>
      <c r="D55" s="194"/>
      <c r="E55" s="120" t="s">
        <v>3</v>
      </c>
      <c r="F55" s="75" t="str">
        <f>IF('Cover Page (Start Here)'!D18=0,"",VLOOKUP($O$1,'FY23 Data for FY24 Plan'!$A$3:$BC$929,15,FALSE))</f>
        <v/>
      </c>
      <c r="G55" s="63"/>
      <c r="H55" s="63"/>
      <c r="I55" s="217"/>
      <c r="J55" s="217"/>
      <c r="K55" s="217"/>
      <c r="L55" s="218"/>
      <c r="M55" s="219"/>
      <c r="N55" s="98"/>
      <c r="O55" s="45"/>
      <c r="P55" s="45"/>
      <c r="Q55" s="45"/>
      <c r="R55" s="45"/>
      <c r="S55" s="45"/>
    </row>
    <row r="56" spans="1:19" x14ac:dyDescent="0.25">
      <c r="A56" s="192"/>
      <c r="B56" s="193"/>
      <c r="C56" s="193"/>
      <c r="D56" s="194"/>
      <c r="E56" s="120" t="s">
        <v>2122</v>
      </c>
      <c r="F56" s="75" t="str">
        <f>IF('Cover Page (Start Here)'!D18=0,"",VLOOKUP($O$1,'FY23 Data for FY24 Plan'!$A$3:$BC$929,16,FALSE))</f>
        <v/>
      </c>
      <c r="G56" s="63"/>
      <c r="H56" s="63"/>
      <c r="I56" s="217"/>
      <c r="J56" s="217"/>
      <c r="K56" s="217"/>
      <c r="L56" s="218"/>
      <c r="M56" s="219"/>
      <c r="N56" s="98"/>
      <c r="O56" s="45"/>
      <c r="P56" s="45"/>
      <c r="Q56" s="45"/>
      <c r="R56" s="45"/>
      <c r="S56" s="45"/>
    </row>
    <row r="57" spans="1:19" x14ac:dyDescent="0.25">
      <c r="A57" s="192"/>
      <c r="B57" s="193"/>
      <c r="C57" s="193"/>
      <c r="D57" s="194"/>
      <c r="E57" s="120" t="s">
        <v>5</v>
      </c>
      <c r="F57" s="75" t="str">
        <f>IF('Cover Page (Start Here)'!D18=0,"",VLOOKUP($O$1,'FY23 Data for FY24 Plan'!$A$3:$BC$929,17,FALSE))</f>
        <v/>
      </c>
      <c r="G57" s="63"/>
      <c r="H57" s="63"/>
      <c r="I57" s="217"/>
      <c r="J57" s="217"/>
      <c r="K57" s="217"/>
      <c r="L57" s="218"/>
      <c r="M57" s="219"/>
      <c r="N57" s="98"/>
      <c r="O57" s="45"/>
      <c r="P57" s="45"/>
      <c r="Q57" s="45"/>
      <c r="R57" s="45"/>
      <c r="S57" s="45"/>
    </row>
    <row r="58" spans="1:19" x14ac:dyDescent="0.25">
      <c r="A58" s="192"/>
      <c r="B58" s="193"/>
      <c r="C58" s="193"/>
      <c r="D58" s="194"/>
      <c r="E58" s="120" t="s">
        <v>6</v>
      </c>
      <c r="F58" s="75" t="str">
        <f>IF('Cover Page (Start Here)'!D18=0,"",VLOOKUP($O$1,'FY23 Data for FY24 Plan'!$A$3:$BC$929,18,FALSE))</f>
        <v/>
      </c>
      <c r="G58" s="63"/>
      <c r="H58" s="63"/>
      <c r="I58" s="217"/>
      <c r="J58" s="217"/>
      <c r="K58" s="217"/>
      <c r="L58" s="218"/>
      <c r="M58" s="219"/>
      <c r="N58" s="98"/>
      <c r="O58" s="45"/>
      <c r="P58" s="45"/>
      <c r="Q58" s="45"/>
      <c r="R58" s="45"/>
      <c r="S58" s="45"/>
    </row>
    <row r="59" spans="1:19" x14ac:dyDescent="0.25">
      <c r="A59" s="192"/>
      <c r="B59" s="193"/>
      <c r="C59" s="193"/>
      <c r="D59" s="194"/>
      <c r="E59" s="120" t="s">
        <v>7</v>
      </c>
      <c r="F59" s="75" t="str">
        <f>IF('Cover Page (Start Here)'!D18=0,"",VLOOKUP($O$1,'FY23 Data for FY24 Plan'!$A$3:$BC$929,19,FALSE))</f>
        <v/>
      </c>
      <c r="G59" s="63"/>
      <c r="H59" s="63"/>
      <c r="I59" s="217"/>
      <c r="J59" s="217"/>
      <c r="K59" s="217"/>
      <c r="L59" s="218"/>
      <c r="M59" s="219"/>
      <c r="N59" s="98"/>
      <c r="O59" s="45"/>
      <c r="P59" s="45"/>
      <c r="Q59" s="45"/>
      <c r="R59" s="45"/>
      <c r="S59" s="45"/>
    </row>
    <row r="60" spans="1:19" x14ac:dyDescent="0.25">
      <c r="A60" s="192"/>
      <c r="B60" s="193"/>
      <c r="C60" s="193"/>
      <c r="D60" s="194"/>
      <c r="E60" s="120" t="s">
        <v>8</v>
      </c>
      <c r="F60" s="75" t="str">
        <f>IF('Cover Page (Start Here)'!D18=0,"",VLOOKUP($O$1,'FY23 Data for FY24 Plan'!$A$3:$BC$929,20,FALSE))</f>
        <v/>
      </c>
      <c r="G60" s="63"/>
      <c r="H60" s="63"/>
      <c r="I60" s="217"/>
      <c r="J60" s="217"/>
      <c r="K60" s="217"/>
      <c r="L60" s="218"/>
      <c r="M60" s="219"/>
      <c r="N60" s="98"/>
      <c r="O60" s="45"/>
      <c r="P60" s="45"/>
      <c r="Q60" s="45"/>
      <c r="R60" s="45"/>
      <c r="S60" s="45"/>
    </row>
    <row r="61" spans="1:19" x14ac:dyDescent="0.25">
      <c r="A61" s="192"/>
      <c r="B61" s="193"/>
      <c r="C61" s="193"/>
      <c r="D61" s="194"/>
      <c r="E61" s="120" t="s">
        <v>9</v>
      </c>
      <c r="F61" s="75" t="str">
        <f>IF('Cover Page (Start Here)'!D18=0,"",VLOOKUP($O$1,'FY23 Data for FY24 Plan'!$A$3:$BC$929,21,FALSE))</f>
        <v/>
      </c>
      <c r="G61" s="63"/>
      <c r="H61" s="63"/>
      <c r="I61" s="217"/>
      <c r="J61" s="217"/>
      <c r="K61" s="217"/>
      <c r="L61" s="218"/>
      <c r="M61" s="219"/>
      <c r="N61" s="98"/>
      <c r="O61" s="45"/>
      <c r="P61" s="45"/>
      <c r="Q61" s="45"/>
      <c r="R61" s="45"/>
      <c r="S61" s="45"/>
    </row>
    <row r="62" spans="1:19" x14ac:dyDescent="0.25">
      <c r="A62" s="192"/>
      <c r="B62" s="193"/>
      <c r="C62" s="193"/>
      <c r="D62" s="194"/>
      <c r="E62" s="120" t="s">
        <v>10</v>
      </c>
      <c r="F62" s="75" t="str">
        <f>IF('Cover Page (Start Here)'!D18=0,"",VLOOKUP($O$1,'FY23 Data for FY24 Plan'!$A$3:$BC$929,22,FALSE))</f>
        <v/>
      </c>
      <c r="G62" s="63"/>
      <c r="H62" s="63"/>
      <c r="I62" s="217"/>
      <c r="J62" s="217"/>
      <c r="K62" s="217"/>
      <c r="L62" s="218"/>
      <c r="M62" s="219"/>
      <c r="N62" s="98"/>
      <c r="O62" s="45"/>
      <c r="P62" s="45"/>
      <c r="Q62" s="45"/>
      <c r="R62" s="45"/>
      <c r="S62" s="45"/>
    </row>
    <row r="63" spans="1:19" x14ac:dyDescent="0.25">
      <c r="A63" s="192"/>
      <c r="B63" s="193"/>
      <c r="C63" s="193"/>
      <c r="D63" s="194"/>
      <c r="E63" s="120" t="s">
        <v>11</v>
      </c>
      <c r="F63" s="75" t="str">
        <f>IF('Cover Page (Start Here)'!D18=0,"",VLOOKUP($O$1,'FY23 Data for FY24 Plan'!$A$3:$BC$929,23,FALSE))</f>
        <v/>
      </c>
      <c r="G63" s="63"/>
      <c r="H63" s="63"/>
      <c r="I63" s="217"/>
      <c r="J63" s="217"/>
      <c r="K63" s="217"/>
      <c r="L63" s="218"/>
      <c r="M63" s="219"/>
      <c r="N63" s="98"/>
      <c r="O63" s="45"/>
      <c r="P63" s="45"/>
      <c r="Q63" s="45"/>
      <c r="R63" s="45"/>
      <c r="S63" s="45"/>
    </row>
    <row r="64" spans="1:19" ht="15.75" thickBot="1" x14ac:dyDescent="0.3">
      <c r="A64" s="192"/>
      <c r="B64" s="193"/>
      <c r="C64" s="193"/>
      <c r="D64" s="194"/>
      <c r="E64" s="121" t="s">
        <v>12</v>
      </c>
      <c r="F64" s="75" t="str">
        <f>IF('Cover Page (Start Here)'!D18=0,"",VLOOKUP($O$1,'FY23 Data for FY24 Plan'!$A$3:$BC$929,24,FALSE))</f>
        <v/>
      </c>
      <c r="G64" s="63"/>
      <c r="H64" s="63"/>
      <c r="I64" s="217"/>
      <c r="J64" s="217"/>
      <c r="K64" s="217"/>
      <c r="L64" s="218"/>
      <c r="M64" s="219"/>
      <c r="N64" s="98"/>
      <c r="O64" s="45"/>
      <c r="P64" s="45"/>
      <c r="Q64" s="45"/>
      <c r="R64" s="45"/>
      <c r="S64" s="45"/>
    </row>
    <row r="65" spans="1:30" ht="16.5" thickTop="1" thickBot="1" x14ac:dyDescent="0.3">
      <c r="A65" s="6"/>
      <c r="B65" s="52"/>
      <c r="C65" s="52"/>
      <c r="D65" s="52"/>
      <c r="E65" s="122" t="s">
        <v>50</v>
      </c>
      <c r="F65" s="76" t="str">
        <f>IF('Cover Page (Start Here)'!D18=0,"",VLOOKUP($O$1,'FY23 Data for FY24 Plan'!$A$3:$BC$929,25,FALSE))</f>
        <v/>
      </c>
      <c r="G65" s="80" t="str">
        <f>IF(AND(ISBLANK(G52),ISBLANK(G53),ISBLANK(G54),ISBLANK(G55),ISBLANK(G56),ISBLANK(G57),ISBLANK(G58),ISBLANK(G59),ISBLANK(G60),ISBLANK(G61),ISBLANK(G62),ISBLANK(G63),ISBLANK(G64)),"",SUM(G52:G64))</f>
        <v/>
      </c>
      <c r="H65" s="80" t="str">
        <f>IF(AND(ISBLANK(H52),ISBLANK(H53),ISBLANK(H54),ISBLANK(H55),ISBLANK(H56),ISBLANK(H57),ISBLANK(H58),ISBLANK(H59),ISBLANK(H60),ISBLANK(H61),ISBLANK(H62),ISBLANK(H63),ISBLANK(H64)),"",SUM(H52:H64))</f>
        <v/>
      </c>
      <c r="I65" s="239"/>
      <c r="J65" s="239"/>
      <c r="K65" s="239"/>
      <c r="L65" s="240"/>
      <c r="M65" s="241"/>
      <c r="N65" s="98"/>
      <c r="O65" s="45"/>
      <c r="P65" s="45"/>
      <c r="Q65" s="45"/>
      <c r="R65" s="45"/>
      <c r="S65" s="45"/>
    </row>
    <row r="66" spans="1:30" x14ac:dyDescent="0.25">
      <c r="A66" s="242" t="s">
        <v>51</v>
      </c>
      <c r="B66" s="243"/>
      <c r="C66" s="243"/>
      <c r="D66" s="244"/>
      <c r="E66" s="123" t="s">
        <v>13</v>
      </c>
      <c r="F66" s="77" t="str">
        <f>IF('Cover Page (Start Here)'!D18=0,"",VLOOKUP($O$1,'FY23 Data for FY24 Plan'!$A$3:$BC$929,26,FALSE))</f>
        <v/>
      </c>
      <c r="G66" s="64"/>
      <c r="H66" s="64"/>
      <c r="I66" s="217" t="s">
        <v>2076</v>
      </c>
      <c r="J66" s="217"/>
      <c r="K66" s="217"/>
      <c r="L66" s="218"/>
      <c r="M66" s="219"/>
      <c r="N66" s="98"/>
      <c r="O66" s="45"/>
      <c r="P66" s="45"/>
      <c r="Q66" s="45"/>
      <c r="R66" s="45"/>
      <c r="S66" s="45"/>
    </row>
    <row r="67" spans="1:30" x14ac:dyDescent="0.25">
      <c r="A67" s="242"/>
      <c r="B67" s="243"/>
      <c r="C67" s="243"/>
      <c r="D67" s="244"/>
      <c r="E67" s="124" t="s">
        <v>14</v>
      </c>
      <c r="F67" s="77" t="str">
        <f>IF('Cover Page (Start Here)'!D18=0,"",VLOOKUP($O$1,'FY23 Data for FY24 Plan'!$A$3:$BC$929,27,FALSE))</f>
        <v/>
      </c>
      <c r="G67" s="64"/>
      <c r="H67" s="64"/>
      <c r="I67" s="217"/>
      <c r="J67" s="217"/>
      <c r="K67" s="217"/>
      <c r="L67" s="218"/>
      <c r="M67" s="219"/>
      <c r="N67" s="98"/>
      <c r="O67" s="45"/>
      <c r="P67" s="45"/>
      <c r="Q67" s="45"/>
      <c r="R67" s="45"/>
      <c r="S67" s="45"/>
    </row>
    <row r="68" spans="1:30" x14ac:dyDescent="0.25">
      <c r="A68" s="242"/>
      <c r="B68" s="243"/>
      <c r="C68" s="243"/>
      <c r="D68" s="244"/>
      <c r="E68" s="124" t="s">
        <v>15</v>
      </c>
      <c r="F68" s="77" t="str">
        <f>IF('Cover Page (Start Here)'!D18=0,"",VLOOKUP($O$1,'FY23 Data for FY24 Plan'!$A$3:$BC$929,28,FALSE))</f>
        <v/>
      </c>
      <c r="G68" s="64"/>
      <c r="H68" s="64"/>
      <c r="I68" s="217"/>
      <c r="J68" s="217"/>
      <c r="K68" s="217"/>
      <c r="L68" s="218"/>
      <c r="M68" s="219"/>
      <c r="N68" s="98"/>
      <c r="O68" s="45"/>
      <c r="P68" s="45"/>
      <c r="Q68" s="45"/>
      <c r="R68" s="45"/>
      <c r="S68" s="45"/>
    </row>
    <row r="69" spans="1:30" x14ac:dyDescent="0.25">
      <c r="A69" s="242"/>
      <c r="B69" s="243"/>
      <c r="C69" s="243"/>
      <c r="D69" s="244"/>
      <c r="E69" s="124" t="s">
        <v>16</v>
      </c>
      <c r="F69" s="77" t="str">
        <f>IF('Cover Page (Start Here)'!D18=0,"",VLOOKUP($O$1,'FY23 Data for FY24 Plan'!$A$3:$BC$929,29,FALSE))</f>
        <v/>
      </c>
      <c r="G69" s="64"/>
      <c r="H69" s="64"/>
      <c r="I69" s="217"/>
      <c r="J69" s="217"/>
      <c r="K69" s="217"/>
      <c r="L69" s="218"/>
      <c r="M69" s="219"/>
      <c r="N69" s="98"/>
      <c r="O69" s="45"/>
      <c r="P69" s="45"/>
      <c r="Q69" s="45"/>
      <c r="R69" s="45"/>
      <c r="S69" s="45"/>
    </row>
    <row r="70" spans="1:30" x14ac:dyDescent="0.25">
      <c r="A70" s="242"/>
      <c r="B70" s="243"/>
      <c r="C70" s="243"/>
      <c r="D70" s="244"/>
      <c r="E70" s="124" t="s">
        <v>2123</v>
      </c>
      <c r="F70" s="77" t="str">
        <f>IF('Cover Page (Start Here)'!D18=0,"",VLOOKUP($O$1,'FY23 Data for FY24 Plan'!$A$3:$BC$929,30,FALSE))</f>
        <v/>
      </c>
      <c r="G70" s="64"/>
      <c r="H70" s="64"/>
      <c r="I70" s="217"/>
      <c r="J70" s="217"/>
      <c r="K70" s="217"/>
      <c r="L70" s="218"/>
      <c r="M70" s="219"/>
      <c r="N70" s="98"/>
      <c r="O70" s="45"/>
      <c r="P70" s="45"/>
      <c r="Q70" s="45"/>
      <c r="R70" s="45"/>
      <c r="S70" s="45"/>
    </row>
    <row r="71" spans="1:30" x14ac:dyDescent="0.25">
      <c r="A71" s="242"/>
      <c r="B71" s="243"/>
      <c r="C71" s="243"/>
      <c r="D71" s="244"/>
      <c r="E71" s="124" t="s">
        <v>18</v>
      </c>
      <c r="F71" s="77" t="str">
        <f>IF('Cover Page (Start Here)'!D18=0,"",VLOOKUP($O$1,'FY23 Data for FY24 Plan'!$A$3:$BC$929,31,FALSE))</f>
        <v/>
      </c>
      <c r="G71" s="64"/>
      <c r="H71" s="64"/>
      <c r="I71" s="217"/>
      <c r="J71" s="217"/>
      <c r="K71" s="217"/>
      <c r="L71" s="218"/>
      <c r="M71" s="219"/>
      <c r="N71" s="98"/>
      <c r="O71" s="45"/>
      <c r="P71" s="45"/>
      <c r="Q71" s="45"/>
      <c r="R71" s="45"/>
      <c r="S71" s="45"/>
    </row>
    <row r="72" spans="1:30" x14ac:dyDescent="0.25">
      <c r="A72" s="242"/>
      <c r="B72" s="243"/>
      <c r="C72" s="243"/>
      <c r="D72" s="244"/>
      <c r="E72" s="124" t="s">
        <v>19</v>
      </c>
      <c r="F72" s="77" t="str">
        <f>IF('Cover Page (Start Here)'!D18=0,"",VLOOKUP($O$1,'FY23 Data for FY24 Plan'!$A$3:$BC$929,32,FALSE))</f>
        <v/>
      </c>
      <c r="G72" s="64"/>
      <c r="H72" s="64"/>
      <c r="I72" s="217"/>
      <c r="J72" s="217"/>
      <c r="K72" s="217"/>
      <c r="L72" s="218"/>
      <c r="M72" s="219"/>
      <c r="N72" s="98"/>
      <c r="O72" s="45"/>
      <c r="P72" s="45"/>
      <c r="Q72" s="45"/>
      <c r="R72" s="45"/>
      <c r="S72" s="45"/>
    </row>
    <row r="73" spans="1:30" x14ac:dyDescent="0.25">
      <c r="A73" s="242"/>
      <c r="B73" s="243"/>
      <c r="C73" s="243"/>
      <c r="D73" s="244"/>
      <c r="E73" s="124" t="s">
        <v>20</v>
      </c>
      <c r="F73" s="77" t="str">
        <f>IF('Cover Page (Start Here)'!D18=0,"",VLOOKUP($O$1,'FY23 Data for FY24 Plan'!$A$3:$BC$929,33,FALSE))</f>
        <v/>
      </c>
      <c r="G73" s="64"/>
      <c r="H73" s="64"/>
      <c r="I73" s="217"/>
      <c r="J73" s="217"/>
      <c r="K73" s="217"/>
      <c r="L73" s="218"/>
      <c r="M73" s="219"/>
      <c r="N73" s="98"/>
      <c r="O73" s="45"/>
      <c r="P73" s="45"/>
      <c r="Q73" s="45"/>
      <c r="R73" s="45"/>
      <c r="S73" s="45"/>
    </row>
    <row r="74" spans="1:30" ht="15.75" thickBot="1" x14ac:dyDescent="0.3">
      <c r="A74" s="242"/>
      <c r="B74" s="243"/>
      <c r="C74" s="243"/>
      <c r="D74" s="244"/>
      <c r="E74" s="124" t="s">
        <v>21</v>
      </c>
      <c r="F74" s="77" t="str">
        <f>IF('Cover Page (Start Here)'!D18=0,"",VLOOKUP($O$1,'FY23 Data for FY24 Plan'!$A$3:$BC$929,34,FALSE))</f>
        <v/>
      </c>
      <c r="G74" s="64"/>
      <c r="H74" s="64"/>
      <c r="I74" s="217"/>
      <c r="J74" s="217"/>
      <c r="K74" s="217"/>
      <c r="L74" s="218"/>
      <c r="M74" s="219"/>
      <c r="N74" s="98"/>
      <c r="O74" s="45"/>
      <c r="P74" s="45"/>
      <c r="Q74" s="45"/>
      <c r="R74" s="45"/>
      <c r="S74" s="45"/>
    </row>
    <row r="75" spans="1:30" ht="16.5" thickTop="1" thickBot="1" x14ac:dyDescent="0.3">
      <c r="A75" s="6"/>
      <c r="B75" s="52"/>
      <c r="C75" s="52"/>
      <c r="D75" s="52"/>
      <c r="E75" s="125" t="s">
        <v>2047</v>
      </c>
      <c r="F75" s="76" t="str">
        <f>IF('Cover Page (Start Here)'!D18=0,"",VLOOKUP($O$1,'FY23 Data for FY24 Plan'!$A$3:$BC$929,38,FALSE))</f>
        <v/>
      </c>
      <c r="G75" s="80" t="str">
        <f>IF(AND(ISBLANK(G66),ISBLANK(G67),ISBLANK(G68),ISBLANK(G69),ISBLANK(G70),ISBLANK(G71),ISBLANK(G72),ISBLANK(G73),ISBLANK(G74)),"",SUM(G66:G74))</f>
        <v/>
      </c>
      <c r="H75" s="80" t="str">
        <f>IF(AND(ISBLANK(H66),ISBLANK(H67),ISBLANK(H68),ISBLANK(H69),ISBLANK(H70),ISBLANK(H71),ISBLANK(H72),ISBLANK(H73),ISBLANK(H74)),"",SUM(H66:H74))</f>
        <v/>
      </c>
      <c r="I75" s="239"/>
      <c r="J75" s="239"/>
      <c r="K75" s="239"/>
      <c r="L75" s="240"/>
      <c r="M75" s="241"/>
      <c r="N75" s="98"/>
      <c r="O75" s="45"/>
      <c r="P75" s="45"/>
      <c r="Q75" s="45"/>
      <c r="R75" s="45"/>
      <c r="S75" s="45"/>
      <c r="AD75" s="21"/>
    </row>
    <row r="76" spans="1:30" x14ac:dyDescent="0.25">
      <c r="A76" s="340" t="s">
        <v>52</v>
      </c>
      <c r="B76" s="341"/>
      <c r="C76" s="341"/>
      <c r="D76" s="342"/>
      <c r="E76" s="126" t="s">
        <v>1973</v>
      </c>
      <c r="F76" s="77" t="str">
        <f>IF('Cover Page (Start Here)'!D18=0,"",VLOOKUP($O$1,'FY23 Data for FY24 Plan'!$A$3:$BC$929,39,FALSE))</f>
        <v/>
      </c>
      <c r="G76" s="64"/>
      <c r="H76" s="64"/>
      <c r="I76" s="257" t="s">
        <v>1913</v>
      </c>
      <c r="J76" s="258"/>
      <c r="K76" s="258"/>
      <c r="L76" s="258"/>
      <c r="M76" s="259"/>
      <c r="N76" s="98"/>
      <c r="O76" s="45"/>
      <c r="P76" s="45"/>
      <c r="Q76" s="45"/>
      <c r="R76" s="45"/>
      <c r="S76" s="45"/>
      <c r="AD76" s="46"/>
    </row>
    <row r="77" spans="1:30" x14ac:dyDescent="0.25">
      <c r="A77" s="340"/>
      <c r="B77" s="341"/>
      <c r="C77" s="341"/>
      <c r="D77" s="342"/>
      <c r="E77" s="126" t="s">
        <v>1974</v>
      </c>
      <c r="F77" s="77" t="str">
        <f>IF('Cover Page (Start Here)'!D18=0,"",VLOOKUP($O$1,'FY23 Data for FY24 Plan'!$A$3:$BC$929,40,FALSE))</f>
        <v/>
      </c>
      <c r="G77" s="64"/>
      <c r="H77" s="64"/>
      <c r="I77" s="260"/>
      <c r="J77" s="261"/>
      <c r="K77" s="261"/>
      <c r="L77" s="261"/>
      <c r="M77" s="262"/>
      <c r="N77" s="98"/>
      <c r="O77" s="45"/>
      <c r="P77" s="45"/>
      <c r="Q77" s="45"/>
      <c r="R77" s="45"/>
      <c r="S77" s="45"/>
    </row>
    <row r="78" spans="1:30" x14ac:dyDescent="0.25">
      <c r="A78" s="340"/>
      <c r="B78" s="341"/>
      <c r="C78" s="341"/>
      <c r="D78" s="342"/>
      <c r="E78" s="126" t="s">
        <v>1975</v>
      </c>
      <c r="F78" s="77" t="str">
        <f>IF('Cover Page (Start Here)'!D18=0,"",VLOOKUP($O$1,'FY23 Data for FY24 Plan'!$A$3:$BC$929,41,FALSE))</f>
        <v/>
      </c>
      <c r="G78" s="64"/>
      <c r="H78" s="64"/>
      <c r="I78" s="260"/>
      <c r="J78" s="261"/>
      <c r="K78" s="261"/>
      <c r="L78" s="261"/>
      <c r="M78" s="262"/>
      <c r="N78" s="98"/>
      <c r="O78" s="45"/>
      <c r="P78" s="45"/>
      <c r="Q78" s="45"/>
      <c r="R78" s="45"/>
      <c r="S78" s="45"/>
    </row>
    <row r="79" spans="1:30" x14ac:dyDescent="0.25">
      <c r="A79" s="340"/>
      <c r="B79" s="341"/>
      <c r="C79" s="341"/>
      <c r="D79" s="342"/>
      <c r="E79" s="126" t="s">
        <v>1976</v>
      </c>
      <c r="F79" s="77" t="str">
        <f>IF('Cover Page (Start Here)'!D18=0,"",VLOOKUP($O$1,'FY23 Data for FY24 Plan'!$A$3:$BC$929,42,FALSE))</f>
        <v/>
      </c>
      <c r="G79" s="64"/>
      <c r="H79" s="64"/>
      <c r="I79" s="260"/>
      <c r="J79" s="261"/>
      <c r="K79" s="261"/>
      <c r="L79" s="261"/>
      <c r="M79" s="262"/>
      <c r="N79" s="98"/>
      <c r="O79" s="45"/>
      <c r="P79" s="45"/>
      <c r="Q79" s="45"/>
      <c r="R79" s="45"/>
      <c r="S79" s="45"/>
    </row>
    <row r="80" spans="1:30" x14ac:dyDescent="0.25">
      <c r="A80" s="340"/>
      <c r="B80" s="341"/>
      <c r="C80" s="341"/>
      <c r="D80" s="342"/>
      <c r="E80" s="126" t="s">
        <v>26</v>
      </c>
      <c r="F80" s="77" t="str">
        <f>IF('Cover Page (Start Here)'!D18=0,"",VLOOKUP($O$1,'FY23 Data for FY24 Plan'!$A$3:$BC$929,43,FALSE))</f>
        <v/>
      </c>
      <c r="G80" s="64"/>
      <c r="H80" s="64"/>
      <c r="I80" s="260"/>
      <c r="J80" s="261"/>
      <c r="K80" s="261"/>
      <c r="L80" s="261"/>
      <c r="M80" s="262"/>
      <c r="N80" s="98"/>
      <c r="O80" s="45"/>
      <c r="P80" s="45"/>
      <c r="Q80" s="45"/>
      <c r="R80" s="45"/>
      <c r="S80" s="45"/>
    </row>
    <row r="81" spans="1:21" x14ac:dyDescent="0.25">
      <c r="A81" s="340"/>
      <c r="B81" s="341"/>
      <c r="C81" s="341"/>
      <c r="D81" s="342"/>
      <c r="E81" s="126" t="s">
        <v>27</v>
      </c>
      <c r="F81" s="77" t="str">
        <f>IF('Cover Page (Start Here)'!D18=0,"",VLOOKUP($O$1,'FY23 Data for FY24 Plan'!$A$3:$BC$929,44,FALSE))</f>
        <v/>
      </c>
      <c r="G81" s="64"/>
      <c r="H81" s="64"/>
      <c r="I81" s="260"/>
      <c r="J81" s="261"/>
      <c r="K81" s="261"/>
      <c r="L81" s="261"/>
      <c r="M81" s="262"/>
      <c r="N81" s="98"/>
      <c r="O81" s="45"/>
      <c r="P81" s="45"/>
      <c r="Q81" s="45"/>
      <c r="R81" s="45"/>
      <c r="S81" s="45"/>
      <c r="U81" s="45"/>
    </row>
    <row r="82" spans="1:21" x14ac:dyDescent="0.25">
      <c r="A82" s="340"/>
      <c r="B82" s="341"/>
      <c r="C82" s="341"/>
      <c r="D82" s="342"/>
      <c r="E82" s="126" t="s">
        <v>28</v>
      </c>
      <c r="F82" s="77" t="str">
        <f>IF('Cover Page (Start Here)'!D18=0,"",VLOOKUP($O$1,'FY23 Data for FY24 Plan'!$A$3:$BC$929,45,FALSE))</f>
        <v/>
      </c>
      <c r="G82" s="64"/>
      <c r="H82" s="64"/>
      <c r="I82" s="260"/>
      <c r="J82" s="261"/>
      <c r="K82" s="261"/>
      <c r="L82" s="261"/>
      <c r="M82" s="262"/>
      <c r="N82" s="98"/>
      <c r="O82" s="45"/>
      <c r="P82" s="45"/>
      <c r="Q82" s="45"/>
      <c r="R82" s="45"/>
      <c r="S82" s="45"/>
      <c r="T82" s="45"/>
      <c r="U82" s="45"/>
    </row>
    <row r="83" spans="1:21" x14ac:dyDescent="0.25">
      <c r="A83" s="340"/>
      <c r="B83" s="341"/>
      <c r="C83" s="341"/>
      <c r="D83" s="342"/>
      <c r="E83" s="126" t="s">
        <v>29</v>
      </c>
      <c r="F83" s="77" t="str">
        <f>IF('Cover Page (Start Here)'!D18=0,"",VLOOKUP($O$1,'FY23 Data for FY24 Plan'!$A$3:$BC$929,46,FALSE))</f>
        <v/>
      </c>
      <c r="G83" s="64"/>
      <c r="H83" s="64"/>
      <c r="I83" s="260"/>
      <c r="J83" s="261"/>
      <c r="K83" s="261"/>
      <c r="L83" s="261"/>
      <c r="M83" s="262"/>
      <c r="N83" s="98"/>
      <c r="O83" s="45"/>
      <c r="P83" s="45"/>
      <c r="Q83" s="45"/>
      <c r="R83" s="45"/>
      <c r="S83" s="45"/>
      <c r="T83" s="45"/>
      <c r="U83" s="45"/>
    </row>
    <row r="84" spans="1:21" x14ac:dyDescent="0.25">
      <c r="A84" s="340"/>
      <c r="B84" s="341"/>
      <c r="C84" s="341"/>
      <c r="D84" s="342"/>
      <c r="E84" s="126" t="s">
        <v>30</v>
      </c>
      <c r="F84" s="77" t="str">
        <f>IF('Cover Page (Start Here)'!D18=0,"",VLOOKUP($O$1,'FY23 Data for FY24 Plan'!$A$3:$BC$929,47,FALSE))</f>
        <v/>
      </c>
      <c r="G84" s="64"/>
      <c r="H84" s="64"/>
      <c r="I84" s="260"/>
      <c r="J84" s="261"/>
      <c r="K84" s="261"/>
      <c r="L84" s="261"/>
      <c r="M84" s="262"/>
      <c r="N84" s="98"/>
      <c r="O84" s="45"/>
      <c r="P84" s="45"/>
      <c r="Q84" s="45"/>
      <c r="R84" s="45"/>
      <c r="S84" s="45"/>
      <c r="T84" s="45"/>
      <c r="U84" s="45"/>
    </row>
    <row r="85" spans="1:21" x14ac:dyDescent="0.25">
      <c r="A85" s="340"/>
      <c r="B85" s="341"/>
      <c r="C85" s="341"/>
      <c r="D85" s="342"/>
      <c r="E85" s="126" t="s">
        <v>31</v>
      </c>
      <c r="F85" s="77" t="str">
        <f>IF('Cover Page (Start Here)'!D18=0,"",VLOOKUP($O$1,'FY23 Data for FY24 Plan'!$A$3:$BC$929,48,FALSE))</f>
        <v/>
      </c>
      <c r="G85" s="64"/>
      <c r="H85" s="64"/>
      <c r="I85" s="260"/>
      <c r="J85" s="261"/>
      <c r="K85" s="261"/>
      <c r="L85" s="261"/>
      <c r="M85" s="262"/>
      <c r="N85" s="98"/>
      <c r="O85" s="45"/>
      <c r="P85" s="45"/>
      <c r="Q85" s="45"/>
      <c r="R85" s="45"/>
      <c r="S85" s="45"/>
      <c r="T85" s="45"/>
      <c r="U85" s="45"/>
    </row>
    <row r="86" spans="1:21" x14ac:dyDescent="0.25">
      <c r="A86" s="340"/>
      <c r="B86" s="341"/>
      <c r="C86" s="341"/>
      <c r="D86" s="342"/>
      <c r="E86" s="126" t="s">
        <v>32</v>
      </c>
      <c r="F86" s="77" t="str">
        <f>IF('Cover Page (Start Here)'!D18=0,"",VLOOKUP($O$1,'FY23 Data for FY24 Plan'!$A$3:$BC$929,49,FALSE))</f>
        <v/>
      </c>
      <c r="G86" s="64"/>
      <c r="H86" s="64"/>
      <c r="I86" s="260"/>
      <c r="J86" s="261"/>
      <c r="K86" s="261"/>
      <c r="L86" s="261"/>
      <c r="M86" s="262"/>
      <c r="N86" s="98"/>
      <c r="O86" s="45"/>
      <c r="P86" s="45"/>
      <c r="Q86" s="45"/>
      <c r="R86" s="45"/>
      <c r="S86" s="45"/>
      <c r="T86" s="45"/>
      <c r="U86" s="45"/>
    </row>
    <row r="87" spans="1:21" ht="15.75" thickBot="1" x14ac:dyDescent="0.3">
      <c r="A87" s="340"/>
      <c r="B87" s="341"/>
      <c r="C87" s="341"/>
      <c r="D87" s="342"/>
      <c r="E87" s="126" t="s">
        <v>33</v>
      </c>
      <c r="F87" s="77" t="str">
        <f>IF('Cover Page (Start Here)'!D18=0,"",VLOOKUP($O$1,'FY23 Data for FY24 Plan'!$A$3:$BC$929,50,FALSE))</f>
        <v/>
      </c>
      <c r="G87" s="64"/>
      <c r="H87" s="64"/>
      <c r="I87" s="260"/>
      <c r="J87" s="261"/>
      <c r="K87" s="261"/>
      <c r="L87" s="261"/>
      <c r="M87" s="262"/>
      <c r="N87" s="98"/>
      <c r="O87" s="45"/>
      <c r="P87" s="45"/>
      <c r="Q87" s="45"/>
      <c r="R87" s="45"/>
      <c r="S87" s="45"/>
      <c r="T87" s="45"/>
      <c r="U87" s="45"/>
    </row>
    <row r="88" spans="1:21" ht="16.5" thickTop="1" thickBot="1" x14ac:dyDescent="0.3">
      <c r="A88" s="6"/>
      <c r="B88" s="52"/>
      <c r="C88" s="52"/>
      <c r="D88" s="52"/>
      <c r="E88" s="127" t="s">
        <v>50</v>
      </c>
      <c r="F88" s="76" t="str">
        <f>IF('Cover Page (Start Here)'!D18=0,"",VLOOKUP($O$1,'FY23 Data for FY24 Plan'!$A$3:$BC$929,51,FALSE))</f>
        <v/>
      </c>
      <c r="G88" s="80" t="str">
        <f>IF(AND(ISBLANK(G76),ISBLANK(G77),ISBLANK(G78),ISBLANK(G79),ISBLANK(G80),ISBLANK(G81),ISBLANK(G82),ISBLANK(G83),ISBLANK(G84),ISBLANK(G85),ISBLANK(G86),ISBLANK(G87)),"",SUM(G76:G87))</f>
        <v/>
      </c>
      <c r="H88" s="80" t="str">
        <f>IF(AND(ISBLANK(H76),ISBLANK(H77),ISBLANK(H78),ISBLANK(H79),ISBLANK(H80),ISBLANK(H81),ISBLANK(H82),ISBLANK(H83),ISBLANK(H84),ISBLANK(H85),ISBLANK(H86),ISBLANK(H87)),"",SUM(H76:H87))</f>
        <v/>
      </c>
      <c r="I88" s="256"/>
      <c r="J88" s="237"/>
      <c r="K88" s="237"/>
      <c r="L88" s="237"/>
      <c r="M88" s="238"/>
      <c r="N88" s="98"/>
      <c r="O88" s="45"/>
      <c r="P88" s="45"/>
      <c r="Q88" s="45"/>
      <c r="R88" s="45"/>
      <c r="S88" s="45"/>
      <c r="T88" s="45"/>
      <c r="U88" s="45"/>
    </row>
    <row r="89" spans="1:21" ht="16.5" thickTop="1" thickBot="1" x14ac:dyDescent="0.3">
      <c r="A89" s="6"/>
      <c r="B89" s="52"/>
      <c r="C89" s="52"/>
      <c r="D89" s="52"/>
      <c r="E89" s="128" t="s">
        <v>1934</v>
      </c>
      <c r="F89" s="78" t="s">
        <v>1933</v>
      </c>
      <c r="G89" s="65"/>
      <c r="H89" s="66"/>
      <c r="I89" s="99">
        <f>SUM(G88,G89,G75,G65)</f>
        <v>0</v>
      </c>
      <c r="J89" s="106"/>
      <c r="K89" s="106"/>
      <c r="L89" s="106"/>
      <c r="M89" s="107"/>
      <c r="N89" s="140"/>
      <c r="O89" s="46"/>
      <c r="P89" s="45"/>
      <c r="Q89" s="45"/>
      <c r="R89" s="45"/>
      <c r="S89" s="45"/>
      <c r="T89" s="45"/>
      <c r="U89" s="45"/>
    </row>
    <row r="90" spans="1:21" ht="17.25" thickTop="1" thickBot="1" x14ac:dyDescent="0.3">
      <c r="A90" s="7"/>
      <c r="B90" s="3"/>
      <c r="C90" s="3"/>
      <c r="D90" s="3"/>
      <c r="E90" s="129" t="s">
        <v>2025</v>
      </c>
      <c r="F90" s="79" t="str">
        <f>IF('Cover Page (Start Here)'!D18=0,"",VLOOKUP($O$1,'FY23 Data for FY24 Plan'!$A$3:$BC$929,52,FALSE))</f>
        <v/>
      </c>
      <c r="G90" s="81" t="str">
        <f>IF(AND(ISBLANK(G52),ISBLANK(G53),ISBLANK(G54),ISBLANK(G55),ISBLANK(G56),ISBLANK(G57),ISBLANK(G58),ISBLANK(G59),ISBLANK(G60),ISBLANK(G61),ISBLANK(G62),ISBLANK(G63),ISBLANK(G64),ISBLANK(G66),ISBLANK(G67),ISBLANK(G68),ISBLANK(G69),ISBLANK(G70),ISBLANK(G71),ISBLANK(G72),ISBLANK(G73),ISBLANK(G74),ISBLANK(G76),ISBLANK(G77),ISBLANK(G78),ISBLANK(G79),ISBLANK(G80),ISBLANK(G81),ISBLANK(G82),ISBLANK(G83),ISBLANK(G84),ISBLANK(G85),ISBLANK(G86),ISBLANK(G87),ISBLANK(G89)),"",SUM(G65,G75,G88,G89))</f>
        <v/>
      </c>
      <c r="H90" s="82" t="str">
        <f>IF(H65="","",SUM(H65,H75,H88,H89))</f>
        <v/>
      </c>
      <c r="I90" s="357" t="s">
        <v>2034</v>
      </c>
      <c r="J90" s="358"/>
      <c r="K90" s="358"/>
      <c r="L90" s="359" t="str">
        <f>IF(I89=0,"",IF(G90=G31,"  Complete, G90=G31",IF(G90&lt;G31,"  Incomplete, G90&lt;G31",IF(G90&gt;G31,"  Incomplete, G90&gt;G31"))))</f>
        <v/>
      </c>
      <c r="M90" s="360"/>
      <c r="N90" s="98">
        <f>IF(G51="[Optional]",1,IF(G31=G90,1,0))</f>
        <v>0</v>
      </c>
      <c r="O90" s="45"/>
      <c r="P90" s="45"/>
      <c r="Q90" s="45"/>
      <c r="R90" s="45"/>
      <c r="S90" s="45"/>
      <c r="T90" s="45"/>
      <c r="U90" s="45"/>
    </row>
    <row r="91" spans="1:21" ht="63.75" customHeight="1" x14ac:dyDescent="0.25">
      <c r="A91" s="6"/>
      <c r="B91" s="52"/>
      <c r="C91" s="52"/>
      <c r="D91" s="52"/>
      <c r="E91" s="365" t="s">
        <v>2077</v>
      </c>
      <c r="F91" s="365"/>
      <c r="G91" s="365"/>
      <c r="H91" s="365"/>
      <c r="I91" s="366"/>
      <c r="J91" s="366"/>
      <c r="K91" s="366"/>
      <c r="L91" s="366"/>
      <c r="M91" s="367"/>
      <c r="N91" s="98"/>
      <c r="O91" s="45"/>
      <c r="P91" s="45"/>
      <c r="Q91" s="45"/>
      <c r="R91" s="45"/>
      <c r="S91" s="45"/>
      <c r="T91" s="45"/>
      <c r="U91" s="45"/>
    </row>
    <row r="92" spans="1:21" ht="6" customHeight="1" x14ac:dyDescent="0.25">
      <c r="A92" s="270"/>
      <c r="B92" s="271"/>
      <c r="C92" s="271"/>
      <c r="D92" s="271"/>
      <c r="E92" s="271"/>
      <c r="F92" s="271"/>
      <c r="G92" s="271"/>
      <c r="H92" s="271"/>
      <c r="I92" s="271"/>
      <c r="J92" s="271"/>
      <c r="K92" s="271"/>
      <c r="L92" s="272"/>
      <c r="M92" s="273"/>
      <c r="N92" s="98"/>
      <c r="O92" s="45"/>
      <c r="P92" s="45"/>
      <c r="Q92" s="45"/>
      <c r="R92" s="45"/>
      <c r="S92" s="45"/>
      <c r="T92" s="45"/>
      <c r="U92" s="45"/>
    </row>
    <row r="93" spans="1:21" ht="32.25" customHeight="1" x14ac:dyDescent="0.25">
      <c r="A93" s="6"/>
      <c r="B93" s="263" t="s">
        <v>2069</v>
      </c>
      <c r="C93" s="264"/>
      <c r="D93" s="264"/>
      <c r="E93" s="264"/>
      <c r="F93" s="264"/>
      <c r="G93" s="265"/>
      <c r="H93" s="265"/>
      <c r="I93" s="265"/>
      <c r="J93" s="265"/>
      <c r="K93" s="265"/>
      <c r="L93" s="266"/>
      <c r="M93" s="267"/>
      <c r="N93" s="98">
        <f>IF(B94="",1,IF(AND(B94="Required",LEN(G93)&gt;10),1,0))</f>
        <v>1</v>
      </c>
      <c r="O93" s="45"/>
      <c r="P93" s="45"/>
      <c r="Q93" s="45"/>
      <c r="R93" s="45"/>
      <c r="S93" s="45"/>
      <c r="T93" s="45"/>
      <c r="U93" s="45"/>
    </row>
    <row r="94" spans="1:21" ht="84.75" customHeight="1" x14ac:dyDescent="0.25">
      <c r="A94" s="6"/>
      <c r="B94" s="268" t="str">
        <f>IF(G89&gt;0,"Required","")</f>
        <v/>
      </c>
      <c r="C94" s="269"/>
      <c r="D94" s="269"/>
      <c r="E94" s="269"/>
      <c r="F94" s="269"/>
      <c r="G94" s="265"/>
      <c r="H94" s="265"/>
      <c r="I94" s="265"/>
      <c r="J94" s="265"/>
      <c r="K94" s="265"/>
      <c r="L94" s="266"/>
      <c r="M94" s="267"/>
      <c r="N94" s="98"/>
      <c r="O94" s="45"/>
      <c r="P94" s="45"/>
      <c r="Q94" s="45"/>
      <c r="R94" s="45"/>
      <c r="S94" s="45"/>
      <c r="T94" s="45"/>
      <c r="U94" s="45"/>
    </row>
    <row r="95" spans="1:21" ht="6" customHeight="1" x14ac:dyDescent="0.25">
      <c r="A95" s="270"/>
      <c r="B95" s="271"/>
      <c r="C95" s="271"/>
      <c r="D95" s="271"/>
      <c r="E95" s="271"/>
      <c r="F95" s="271"/>
      <c r="G95" s="271"/>
      <c r="H95" s="271"/>
      <c r="I95" s="271"/>
      <c r="J95" s="271"/>
      <c r="K95" s="271"/>
      <c r="L95" s="272"/>
      <c r="M95" s="273"/>
      <c r="N95" s="98"/>
      <c r="O95" s="45"/>
      <c r="P95" s="45"/>
      <c r="Q95" s="45"/>
      <c r="R95" s="45"/>
      <c r="S95" s="45"/>
      <c r="T95" s="45"/>
      <c r="U95" s="45"/>
    </row>
    <row r="96" spans="1:21" ht="20.25" customHeight="1" x14ac:dyDescent="0.25">
      <c r="A96" s="279" t="s">
        <v>1914</v>
      </c>
      <c r="B96" s="280"/>
      <c r="C96" s="280"/>
      <c r="D96" s="280"/>
      <c r="E96" s="280"/>
      <c r="F96" s="280"/>
      <c r="G96" s="280"/>
      <c r="H96" s="280"/>
      <c r="I96" s="280"/>
      <c r="J96" s="280"/>
      <c r="K96" s="280"/>
      <c r="L96" s="280"/>
      <c r="M96" s="281"/>
      <c r="N96" s="98"/>
      <c r="O96" s="45"/>
      <c r="P96" s="45"/>
      <c r="Q96" s="45"/>
      <c r="R96" s="45"/>
      <c r="S96" s="45"/>
      <c r="T96" s="45"/>
      <c r="U96" s="45"/>
    </row>
    <row r="97" spans="1:21" ht="65.25" customHeight="1" x14ac:dyDescent="0.25">
      <c r="A97" s="282" t="s">
        <v>2117</v>
      </c>
      <c r="B97" s="283"/>
      <c r="C97" s="283"/>
      <c r="D97" s="283"/>
      <c r="E97" s="283"/>
      <c r="F97" s="283"/>
      <c r="G97" s="283"/>
      <c r="H97" s="283"/>
      <c r="I97" s="283"/>
      <c r="J97" s="283"/>
      <c r="K97" s="283"/>
      <c r="L97" s="283"/>
      <c r="M97" s="284"/>
      <c r="N97" s="98"/>
      <c r="O97" s="45"/>
      <c r="P97" s="45"/>
      <c r="Q97" s="45"/>
      <c r="R97" s="45"/>
      <c r="S97" s="45"/>
      <c r="T97" s="45"/>
      <c r="U97" s="45"/>
    </row>
    <row r="98" spans="1:21" ht="22.5" customHeight="1" x14ac:dyDescent="0.25">
      <c r="A98" s="354" t="s">
        <v>2031</v>
      </c>
      <c r="B98" s="355"/>
      <c r="C98" s="355"/>
      <c r="D98" s="355"/>
      <c r="E98" s="355"/>
      <c r="F98" s="355"/>
      <c r="G98" s="355"/>
      <c r="H98" s="355"/>
      <c r="I98" s="355"/>
      <c r="J98" s="355"/>
      <c r="K98" s="355"/>
      <c r="L98" s="355"/>
      <c r="M98" s="356"/>
      <c r="N98" s="98"/>
      <c r="O98" s="45"/>
      <c r="P98" s="45"/>
      <c r="Q98" s="45"/>
      <c r="R98" s="45"/>
      <c r="S98" s="45"/>
      <c r="T98" s="45"/>
    </row>
    <row r="99" spans="1:21" ht="28.5" customHeight="1" x14ac:dyDescent="0.25">
      <c r="A99" s="223"/>
      <c r="B99" s="224"/>
      <c r="C99" s="224"/>
      <c r="D99" s="224"/>
      <c r="E99" s="224"/>
      <c r="F99" s="225"/>
      <c r="G99" s="136" t="s">
        <v>2085</v>
      </c>
      <c r="H99" s="136" t="s">
        <v>2086</v>
      </c>
      <c r="I99" s="226" t="s">
        <v>2338</v>
      </c>
      <c r="J99" s="226"/>
      <c r="K99" s="226"/>
      <c r="L99" s="226"/>
      <c r="M99" s="226"/>
      <c r="N99" s="98"/>
      <c r="O99" s="45"/>
      <c r="P99" s="45"/>
      <c r="Q99" s="45"/>
      <c r="R99" s="45"/>
      <c r="S99" s="45"/>
      <c r="U99" s="45"/>
    </row>
    <row r="100" spans="1:21" ht="22.5" customHeight="1" x14ac:dyDescent="0.25">
      <c r="A100" s="195" t="s">
        <v>35</v>
      </c>
      <c r="B100" s="361" t="s">
        <v>2124</v>
      </c>
      <c r="C100" s="361"/>
      <c r="D100" s="361"/>
      <c r="E100" s="362"/>
      <c r="F100" s="2" t="s">
        <v>2070</v>
      </c>
      <c r="G100" s="93" t="s">
        <v>2118</v>
      </c>
      <c r="H100" s="137"/>
      <c r="I100" s="226"/>
      <c r="J100" s="226"/>
      <c r="K100" s="226"/>
      <c r="L100" s="226"/>
      <c r="M100" s="226"/>
      <c r="N100" s="98">
        <f>IF(AND(ISNUMBER(G100),H100&lt;&gt;0),1,0)</f>
        <v>0</v>
      </c>
      <c r="O100" s="45"/>
      <c r="P100" s="45"/>
      <c r="Q100" s="45"/>
      <c r="R100" s="45"/>
      <c r="S100" s="45"/>
      <c r="T100" s="45"/>
      <c r="U100" s="45"/>
    </row>
    <row r="101" spans="1:21" ht="22.5" customHeight="1" x14ac:dyDescent="0.25">
      <c r="A101" s="195"/>
      <c r="B101" s="363"/>
      <c r="C101" s="363"/>
      <c r="D101" s="363"/>
      <c r="E101" s="364"/>
      <c r="F101" s="2" t="s">
        <v>2027</v>
      </c>
      <c r="G101" s="93" t="s">
        <v>2118</v>
      </c>
      <c r="H101" s="137"/>
      <c r="I101" s="226"/>
      <c r="J101" s="226"/>
      <c r="K101" s="226"/>
      <c r="L101" s="226"/>
      <c r="M101" s="226"/>
      <c r="N101" s="98">
        <f t="shared" ref="N101:N102" si="0">IF(AND(ISNUMBER(G101),H101&lt;&gt;0),1,0)</f>
        <v>0</v>
      </c>
      <c r="O101" s="45"/>
      <c r="P101" s="45"/>
      <c r="Q101" s="45"/>
      <c r="R101" s="45"/>
      <c r="S101" s="45"/>
      <c r="T101" s="45"/>
      <c r="U101" s="45"/>
    </row>
    <row r="102" spans="1:21" ht="22.5" customHeight="1" x14ac:dyDescent="0.25">
      <c r="A102" s="195"/>
      <c r="B102" s="363"/>
      <c r="C102" s="363"/>
      <c r="D102" s="363"/>
      <c r="E102" s="364"/>
      <c r="F102" s="2" t="s">
        <v>47</v>
      </c>
      <c r="G102" s="93" t="s">
        <v>2118</v>
      </c>
      <c r="H102" s="137"/>
      <c r="I102" s="133"/>
      <c r="J102" s="134"/>
      <c r="K102" s="134"/>
      <c r="L102" s="134"/>
      <c r="M102" s="135"/>
      <c r="N102" s="98">
        <f t="shared" si="0"/>
        <v>0</v>
      </c>
      <c r="O102" s="45"/>
      <c r="P102" s="45"/>
      <c r="Q102" s="45"/>
      <c r="R102" s="45"/>
      <c r="S102" s="45"/>
      <c r="T102" s="45"/>
    </row>
    <row r="103" spans="1:21" ht="6" customHeight="1" x14ac:dyDescent="0.25">
      <c r="A103" s="285"/>
      <c r="B103" s="286"/>
      <c r="C103" s="286"/>
      <c r="D103" s="286"/>
      <c r="E103" s="286"/>
      <c r="F103" s="286"/>
      <c r="G103" s="287"/>
      <c r="H103" s="287"/>
      <c r="I103" s="287"/>
      <c r="J103" s="286"/>
      <c r="K103" s="286"/>
      <c r="L103" s="297"/>
      <c r="M103" s="298"/>
      <c r="N103" s="98"/>
      <c r="O103" s="45"/>
      <c r="P103" s="45"/>
      <c r="Q103" s="45"/>
      <c r="R103" s="45"/>
      <c r="S103" s="45"/>
      <c r="U103" s="45"/>
    </row>
    <row r="104" spans="1:21" ht="32.25" customHeight="1" x14ac:dyDescent="0.25">
      <c r="A104" s="299" t="s">
        <v>36</v>
      </c>
      <c r="B104" s="445" t="s">
        <v>2126</v>
      </c>
      <c r="C104" s="446"/>
      <c r="D104" s="446"/>
      <c r="E104" s="446"/>
      <c r="F104" s="447"/>
      <c r="G104" s="85" t="s">
        <v>1973</v>
      </c>
      <c r="H104" s="92"/>
      <c r="I104" s="274" t="s">
        <v>1975</v>
      </c>
      <c r="J104" s="275"/>
      <c r="K104" s="92"/>
      <c r="L104" s="86" t="s">
        <v>1934</v>
      </c>
      <c r="M104" s="91"/>
      <c r="N104" s="98">
        <f>IF(B105="Response Optional",1,IF(AND(B105="Response Required",COUNTIF(H104:M106,"Yes")),1,0))</f>
        <v>0</v>
      </c>
      <c r="O104" s="45"/>
      <c r="P104" s="45"/>
      <c r="Q104" s="45"/>
      <c r="R104" s="45"/>
      <c r="S104" s="45"/>
      <c r="T104" s="45"/>
      <c r="U104" s="45"/>
    </row>
    <row r="105" spans="1:21" ht="25.5" customHeight="1" x14ac:dyDescent="0.25">
      <c r="A105" s="300"/>
      <c r="B105" s="309" t="str">
        <f>IF($O$1=0,"",IF($G$100&gt;=5000,"Response Required","Response Optional"))</f>
        <v>Response Required</v>
      </c>
      <c r="C105" s="310"/>
      <c r="D105" s="310"/>
      <c r="E105" s="310"/>
      <c r="F105" s="311"/>
      <c r="G105" s="315" t="s">
        <v>2057</v>
      </c>
      <c r="H105" s="316"/>
      <c r="I105" s="315" t="s">
        <v>2057</v>
      </c>
      <c r="J105" s="316"/>
      <c r="K105" s="321"/>
      <c r="L105" s="315" t="s">
        <v>2057</v>
      </c>
      <c r="M105" s="322"/>
      <c r="N105" s="98"/>
      <c r="O105" s="45"/>
      <c r="P105" s="45"/>
      <c r="Q105" s="45"/>
      <c r="R105" s="45"/>
      <c r="S105" s="45"/>
      <c r="T105" s="45"/>
      <c r="U105" s="45"/>
    </row>
    <row r="106" spans="1:21" ht="32.25" customHeight="1" x14ac:dyDescent="0.25">
      <c r="A106" s="300"/>
      <c r="B106" s="309"/>
      <c r="C106" s="310"/>
      <c r="D106" s="310"/>
      <c r="E106" s="310"/>
      <c r="F106" s="311"/>
      <c r="G106" s="87" t="s">
        <v>1974</v>
      </c>
      <c r="H106" s="92"/>
      <c r="I106" s="274" t="s">
        <v>1976</v>
      </c>
      <c r="J106" s="275"/>
      <c r="K106" s="92"/>
      <c r="L106" s="41"/>
      <c r="M106" s="55"/>
      <c r="N106" s="98"/>
      <c r="O106" s="45"/>
      <c r="P106" s="45"/>
      <c r="Q106" s="45"/>
      <c r="R106" s="45"/>
      <c r="S106" s="45"/>
      <c r="T106" s="45"/>
      <c r="U106" s="45"/>
    </row>
    <row r="107" spans="1:21" ht="25.5" customHeight="1" x14ac:dyDescent="0.25">
      <c r="A107" s="301"/>
      <c r="B107" s="312"/>
      <c r="C107" s="313"/>
      <c r="D107" s="313"/>
      <c r="E107" s="313"/>
      <c r="F107" s="314"/>
      <c r="G107" s="315" t="s">
        <v>2057</v>
      </c>
      <c r="H107" s="316"/>
      <c r="I107" s="315" t="s">
        <v>2057</v>
      </c>
      <c r="J107" s="316"/>
      <c r="K107" s="321"/>
      <c r="L107" s="44"/>
      <c r="M107" s="56"/>
      <c r="N107" s="98"/>
      <c r="O107" s="45"/>
      <c r="P107" s="45"/>
      <c r="Q107" s="45"/>
      <c r="R107" s="45"/>
      <c r="S107" s="45"/>
      <c r="T107" s="45"/>
      <c r="U107" s="45"/>
    </row>
    <row r="108" spans="1:21" ht="47.25" customHeight="1" x14ac:dyDescent="0.25">
      <c r="A108" s="276"/>
      <c r="B108" s="294" t="s">
        <v>2024</v>
      </c>
      <c r="C108" s="295"/>
      <c r="D108" s="295"/>
      <c r="E108" s="295"/>
      <c r="F108" s="296"/>
      <c r="G108" s="317"/>
      <c r="H108" s="317"/>
      <c r="I108" s="317"/>
      <c r="J108" s="317"/>
      <c r="K108" s="317"/>
      <c r="L108" s="317"/>
      <c r="M108" s="318"/>
      <c r="N108" s="98">
        <f>IF(B109="",1,IF(AND(B109="Required",LEN(G108)&gt;10),1,0))</f>
        <v>1</v>
      </c>
      <c r="O108" s="45"/>
      <c r="P108" s="45"/>
      <c r="Q108" s="40"/>
      <c r="R108" s="40"/>
      <c r="S108" s="40"/>
      <c r="T108" s="40"/>
    </row>
    <row r="109" spans="1:21" ht="66" customHeight="1" x14ac:dyDescent="0.25">
      <c r="A109" s="223"/>
      <c r="B109" s="290" t="str">
        <f>IF(M104="Yes","Required","")</f>
        <v/>
      </c>
      <c r="C109" s="291"/>
      <c r="D109" s="291"/>
      <c r="E109" s="291"/>
      <c r="F109" s="292"/>
      <c r="G109" s="319"/>
      <c r="H109" s="319"/>
      <c r="I109" s="319"/>
      <c r="J109" s="319"/>
      <c r="K109" s="319"/>
      <c r="L109" s="319"/>
      <c r="M109" s="320"/>
      <c r="N109" s="98"/>
      <c r="O109" s="45"/>
      <c r="P109" s="45"/>
      <c r="Q109" s="40"/>
      <c r="R109" s="40"/>
      <c r="S109" s="40"/>
      <c r="T109" s="40"/>
    </row>
    <row r="110" spans="1:21" ht="6" customHeight="1" x14ac:dyDescent="0.25">
      <c r="A110" s="285"/>
      <c r="B110" s="286"/>
      <c r="C110" s="286"/>
      <c r="D110" s="286"/>
      <c r="E110" s="286"/>
      <c r="F110" s="286"/>
      <c r="G110" s="287"/>
      <c r="H110" s="287"/>
      <c r="I110" s="287"/>
      <c r="J110" s="287"/>
      <c r="K110" s="287"/>
      <c r="L110" s="288"/>
      <c r="M110" s="289"/>
      <c r="N110" s="98"/>
      <c r="O110" s="45"/>
      <c r="P110" s="45"/>
      <c r="Q110" s="45"/>
      <c r="R110" s="45"/>
      <c r="S110" s="45"/>
    </row>
    <row r="111" spans="1:21" ht="32.25" customHeight="1" x14ac:dyDescent="0.25">
      <c r="A111" s="329" t="s">
        <v>37</v>
      </c>
      <c r="B111" s="255" t="s">
        <v>2125</v>
      </c>
      <c r="C111" s="255"/>
      <c r="D111" s="255"/>
      <c r="E111" s="255"/>
      <c r="F111" s="255"/>
      <c r="G111" s="88" t="s">
        <v>1977</v>
      </c>
      <c r="H111" s="92"/>
      <c r="I111" s="274" t="s">
        <v>1979</v>
      </c>
      <c r="J111" s="275"/>
      <c r="K111" s="92"/>
      <c r="L111" s="88" t="s">
        <v>1981</v>
      </c>
      <c r="M111" s="91"/>
      <c r="N111" s="98">
        <f>IF(B112="Response Optional",1,IF(AND(B112="Response Required",COUNTIF(H111:M113,"Yes")),1,0))</f>
        <v>0</v>
      </c>
      <c r="O111" s="45"/>
      <c r="P111" s="45"/>
      <c r="Q111" s="45"/>
      <c r="R111" s="45"/>
      <c r="S111" s="45"/>
    </row>
    <row r="112" spans="1:21" ht="25.5" customHeight="1" x14ac:dyDescent="0.25">
      <c r="A112" s="300"/>
      <c r="B112" s="323" t="str">
        <f>IF($O$1=0,"",IF($G$101&gt;=5000,"Response Required","Response Optional"))</f>
        <v>Response Required</v>
      </c>
      <c r="C112" s="324"/>
      <c r="D112" s="324"/>
      <c r="E112" s="324"/>
      <c r="F112" s="325"/>
      <c r="G112" s="315" t="s">
        <v>2057</v>
      </c>
      <c r="H112" s="316"/>
      <c r="I112" s="315" t="s">
        <v>2057</v>
      </c>
      <c r="J112" s="316"/>
      <c r="K112" s="321"/>
      <c r="L112" s="315" t="s">
        <v>2057</v>
      </c>
      <c r="M112" s="322"/>
      <c r="N112" s="98"/>
      <c r="O112" s="45"/>
      <c r="P112" s="45"/>
      <c r="Q112" s="45"/>
      <c r="R112" s="45"/>
      <c r="S112" s="45"/>
    </row>
    <row r="113" spans="1:20" ht="32.25" customHeight="1" x14ac:dyDescent="0.25">
      <c r="A113" s="300"/>
      <c r="B113" s="323"/>
      <c r="C113" s="324"/>
      <c r="D113" s="324"/>
      <c r="E113" s="324"/>
      <c r="F113" s="325"/>
      <c r="G113" s="88" t="s">
        <v>1978</v>
      </c>
      <c r="H113" s="92"/>
      <c r="I113" s="274" t="s">
        <v>1980</v>
      </c>
      <c r="J113" s="275"/>
      <c r="K113" s="92"/>
      <c r="L113" s="86" t="s">
        <v>1934</v>
      </c>
      <c r="M113" s="91"/>
      <c r="N113" s="98"/>
      <c r="O113" s="45"/>
      <c r="P113" s="45"/>
      <c r="Q113" s="45"/>
      <c r="R113" s="45"/>
      <c r="S113" s="45"/>
    </row>
    <row r="114" spans="1:20" ht="25.5" customHeight="1" x14ac:dyDescent="0.25">
      <c r="A114" s="301"/>
      <c r="B114" s="326"/>
      <c r="C114" s="327"/>
      <c r="D114" s="327"/>
      <c r="E114" s="327"/>
      <c r="F114" s="328"/>
      <c r="G114" s="315" t="s">
        <v>2057</v>
      </c>
      <c r="H114" s="316"/>
      <c r="I114" s="315" t="s">
        <v>2057</v>
      </c>
      <c r="J114" s="316"/>
      <c r="K114" s="321"/>
      <c r="L114" s="315" t="s">
        <v>2057</v>
      </c>
      <c r="M114" s="322"/>
      <c r="N114" s="98"/>
      <c r="O114" s="45"/>
      <c r="P114" s="45"/>
      <c r="Q114" s="45"/>
      <c r="R114" s="45"/>
      <c r="S114" s="45"/>
    </row>
    <row r="115" spans="1:20" ht="44.25" customHeight="1" x14ac:dyDescent="0.25">
      <c r="A115" s="302"/>
      <c r="B115" s="293" t="s">
        <v>2078</v>
      </c>
      <c r="C115" s="293"/>
      <c r="D115" s="293"/>
      <c r="E115" s="293"/>
      <c r="F115" s="293"/>
      <c r="G115" s="317"/>
      <c r="H115" s="317"/>
      <c r="I115" s="317"/>
      <c r="J115" s="317"/>
      <c r="K115" s="317"/>
      <c r="L115" s="317"/>
      <c r="M115" s="318"/>
      <c r="N115" s="98">
        <f>IF(B116="",1,IF(AND(B116="Required",LEN(G115)&gt;10),1,0))</f>
        <v>1</v>
      </c>
      <c r="O115" s="45"/>
      <c r="P115" s="45"/>
      <c r="Q115" s="40"/>
      <c r="R115" s="40"/>
      <c r="S115" s="40"/>
      <c r="T115" s="40"/>
    </row>
    <row r="116" spans="1:20" ht="66" customHeight="1" x14ac:dyDescent="0.25">
      <c r="A116" s="223"/>
      <c r="B116" s="290" t="str">
        <f>IF(M113="Yes","Required","")</f>
        <v/>
      </c>
      <c r="C116" s="291"/>
      <c r="D116" s="291"/>
      <c r="E116" s="291"/>
      <c r="F116" s="292"/>
      <c r="G116" s="319"/>
      <c r="H116" s="319"/>
      <c r="I116" s="319"/>
      <c r="J116" s="319"/>
      <c r="K116" s="319"/>
      <c r="L116" s="319"/>
      <c r="M116" s="320"/>
      <c r="N116" s="98"/>
      <c r="O116" s="45"/>
      <c r="P116" s="45"/>
      <c r="Q116" s="40"/>
      <c r="R116" s="40"/>
      <c r="S116" s="40"/>
      <c r="T116" s="40"/>
    </row>
    <row r="117" spans="1:20" ht="6" customHeight="1" x14ac:dyDescent="0.25">
      <c r="A117" s="285"/>
      <c r="B117" s="286"/>
      <c r="C117" s="286"/>
      <c r="D117" s="286"/>
      <c r="E117" s="286"/>
      <c r="F117" s="286"/>
      <c r="G117" s="287"/>
      <c r="H117" s="287"/>
      <c r="I117" s="287"/>
      <c r="J117" s="287"/>
      <c r="K117" s="287"/>
      <c r="L117" s="288"/>
      <c r="M117" s="289"/>
      <c r="N117" s="98"/>
      <c r="O117" s="45"/>
      <c r="P117" s="45"/>
      <c r="Q117" s="45"/>
      <c r="R117" s="45"/>
      <c r="S117" s="45"/>
    </row>
    <row r="118" spans="1:20" ht="32.85" customHeight="1" x14ac:dyDescent="0.25">
      <c r="A118" s="329" t="s">
        <v>39</v>
      </c>
      <c r="B118" s="255" t="s">
        <v>2127</v>
      </c>
      <c r="C118" s="255"/>
      <c r="D118" s="255"/>
      <c r="E118" s="255"/>
      <c r="F118" s="255"/>
      <c r="G118" s="87" t="s">
        <v>1982</v>
      </c>
      <c r="H118" s="67"/>
      <c r="I118" s="274" t="s">
        <v>1984</v>
      </c>
      <c r="J118" s="275"/>
      <c r="K118" s="67"/>
      <c r="L118" s="42"/>
      <c r="M118" s="57"/>
      <c r="N118" s="98">
        <f>IF(B119="Response Optional",1,IF(AND(B119="Response Required",COUNTIF(H118:K120,"Yes")),1,0))</f>
        <v>0</v>
      </c>
      <c r="O118" s="45"/>
      <c r="P118" s="45"/>
      <c r="Q118" s="45"/>
      <c r="R118" s="45"/>
      <c r="S118" s="45"/>
    </row>
    <row r="119" spans="1:20" ht="25.5" customHeight="1" x14ac:dyDescent="0.25">
      <c r="A119" s="300"/>
      <c r="B119" s="323" t="str">
        <f>IF($O$1=0,"",IF($G$102&gt;=5000,"Response Required","Response Optional"))</f>
        <v>Response Required</v>
      </c>
      <c r="C119" s="324"/>
      <c r="D119" s="324"/>
      <c r="E119" s="324"/>
      <c r="F119" s="325"/>
      <c r="G119" s="315" t="s">
        <v>2057</v>
      </c>
      <c r="H119" s="316"/>
      <c r="I119" s="315" t="s">
        <v>2057</v>
      </c>
      <c r="J119" s="316"/>
      <c r="K119" s="321"/>
      <c r="L119" s="42"/>
      <c r="M119" s="57"/>
      <c r="N119" s="98"/>
      <c r="O119" s="45"/>
      <c r="P119" s="45"/>
      <c r="Q119" s="45"/>
      <c r="R119" s="45"/>
      <c r="S119" s="45"/>
    </row>
    <row r="120" spans="1:20" ht="32.85" customHeight="1" x14ac:dyDescent="0.25">
      <c r="A120" s="300"/>
      <c r="B120" s="323"/>
      <c r="C120" s="324"/>
      <c r="D120" s="324"/>
      <c r="E120" s="324"/>
      <c r="F120" s="325"/>
      <c r="G120" s="87" t="s">
        <v>1983</v>
      </c>
      <c r="H120" s="67"/>
      <c r="I120" s="274" t="s">
        <v>1934</v>
      </c>
      <c r="J120" s="275"/>
      <c r="K120" s="67"/>
      <c r="L120" s="42"/>
      <c r="M120" s="57"/>
      <c r="N120" s="98"/>
      <c r="O120" s="45"/>
      <c r="P120" s="45"/>
      <c r="Q120" s="45"/>
      <c r="R120" s="45"/>
      <c r="S120" s="45"/>
    </row>
    <row r="121" spans="1:20" ht="25.5" customHeight="1" x14ac:dyDescent="0.25">
      <c r="A121" s="301"/>
      <c r="B121" s="326"/>
      <c r="C121" s="327"/>
      <c r="D121" s="327"/>
      <c r="E121" s="327"/>
      <c r="F121" s="328"/>
      <c r="G121" s="315" t="s">
        <v>2057</v>
      </c>
      <c r="H121" s="316"/>
      <c r="I121" s="315" t="s">
        <v>2057</v>
      </c>
      <c r="J121" s="316"/>
      <c r="K121" s="321"/>
      <c r="L121" s="47"/>
      <c r="M121" s="58"/>
      <c r="N121" s="98"/>
      <c r="O121" s="45"/>
      <c r="P121" s="45"/>
      <c r="Q121" s="45"/>
      <c r="R121" s="45"/>
      <c r="S121" s="45"/>
    </row>
    <row r="122" spans="1:20" ht="45" customHeight="1" x14ac:dyDescent="0.25">
      <c r="A122" s="235"/>
      <c r="B122" s="277" t="s">
        <v>2026</v>
      </c>
      <c r="C122" s="264"/>
      <c r="D122" s="264"/>
      <c r="E122" s="264"/>
      <c r="F122" s="278"/>
      <c r="G122" s="448"/>
      <c r="H122" s="317"/>
      <c r="I122" s="317"/>
      <c r="J122" s="317"/>
      <c r="K122" s="317"/>
      <c r="L122" s="317"/>
      <c r="M122" s="318"/>
      <c r="N122" s="98">
        <f>IF(B123="",1,IF(AND(B123="Required",LEN(G122)&gt;10),1,0))</f>
        <v>1</v>
      </c>
      <c r="O122" s="45"/>
      <c r="P122" s="45"/>
      <c r="Q122" s="40"/>
      <c r="R122" s="40"/>
      <c r="S122" s="40"/>
      <c r="T122" s="40"/>
    </row>
    <row r="123" spans="1:20" ht="66" customHeight="1" x14ac:dyDescent="0.25">
      <c r="A123" s="425"/>
      <c r="B123" s="337" t="str">
        <f>IF(K120="Yes","Required","")</f>
        <v/>
      </c>
      <c r="C123" s="338"/>
      <c r="D123" s="338"/>
      <c r="E123" s="338"/>
      <c r="F123" s="339"/>
      <c r="G123" s="449"/>
      <c r="H123" s="319"/>
      <c r="I123" s="319"/>
      <c r="J123" s="319"/>
      <c r="K123" s="319"/>
      <c r="L123" s="319"/>
      <c r="M123" s="320"/>
      <c r="N123" s="98"/>
      <c r="O123" s="45"/>
      <c r="P123" s="45"/>
      <c r="Q123" s="40"/>
      <c r="R123" s="40"/>
      <c r="S123" s="40"/>
      <c r="T123" s="40"/>
    </row>
    <row r="124" spans="1:20" ht="6" customHeight="1" x14ac:dyDescent="0.25">
      <c r="A124" s="285"/>
      <c r="B124" s="286"/>
      <c r="C124" s="286"/>
      <c r="D124" s="286"/>
      <c r="E124" s="286"/>
      <c r="F124" s="286"/>
      <c r="G124" s="287"/>
      <c r="H124" s="287"/>
      <c r="I124" s="287"/>
      <c r="J124" s="287"/>
      <c r="K124" s="287"/>
      <c r="L124" s="288"/>
      <c r="M124" s="289"/>
      <c r="N124" s="98"/>
      <c r="O124" s="45"/>
      <c r="P124" s="45"/>
      <c r="Q124" s="45"/>
      <c r="R124" s="45"/>
      <c r="S124" s="45"/>
    </row>
    <row r="125" spans="1:20" ht="20.25" customHeight="1" x14ac:dyDescent="0.25">
      <c r="A125" s="279" t="s">
        <v>1917</v>
      </c>
      <c r="B125" s="280"/>
      <c r="C125" s="280"/>
      <c r="D125" s="280"/>
      <c r="E125" s="280"/>
      <c r="F125" s="280"/>
      <c r="G125" s="280"/>
      <c r="H125" s="280"/>
      <c r="I125" s="280"/>
      <c r="J125" s="280"/>
      <c r="K125" s="280"/>
      <c r="L125" s="280"/>
      <c r="M125" s="281"/>
      <c r="N125" s="98"/>
      <c r="O125" s="45"/>
      <c r="P125" s="45"/>
      <c r="Q125" s="45"/>
      <c r="R125" s="45"/>
      <c r="S125" s="45"/>
    </row>
    <row r="126" spans="1:20" ht="50.25" customHeight="1" x14ac:dyDescent="0.25">
      <c r="A126" s="282" t="s">
        <v>2079</v>
      </c>
      <c r="B126" s="283"/>
      <c r="C126" s="283"/>
      <c r="D126" s="283"/>
      <c r="E126" s="283"/>
      <c r="F126" s="283"/>
      <c r="G126" s="283"/>
      <c r="H126" s="283"/>
      <c r="I126" s="283"/>
      <c r="J126" s="283"/>
      <c r="K126" s="283"/>
      <c r="L126" s="283"/>
      <c r="M126" s="284"/>
      <c r="N126" s="98"/>
      <c r="O126" s="45"/>
      <c r="P126" s="45"/>
      <c r="Q126" s="45"/>
      <c r="R126" s="45"/>
      <c r="S126" s="45"/>
    </row>
    <row r="127" spans="1:20" ht="22.5" customHeight="1" x14ac:dyDescent="0.25">
      <c r="A127" s="451" t="s">
        <v>2128</v>
      </c>
      <c r="B127" s="452"/>
      <c r="C127" s="452"/>
      <c r="D127" s="452"/>
      <c r="E127" s="452"/>
      <c r="F127" s="452"/>
      <c r="G127" s="452"/>
      <c r="H127" s="452"/>
      <c r="I127" s="452"/>
      <c r="J127" s="452"/>
      <c r="K127" s="452"/>
      <c r="L127" s="452"/>
      <c r="M127" s="453"/>
      <c r="N127" s="98"/>
      <c r="O127" s="45"/>
      <c r="P127" s="45"/>
      <c r="Q127" s="45"/>
      <c r="R127" s="45"/>
      <c r="S127" s="45"/>
    </row>
    <row r="128" spans="1:20" ht="15" customHeight="1" x14ac:dyDescent="0.25">
      <c r="A128" s="16"/>
      <c r="D128" s="253" t="s">
        <v>2129</v>
      </c>
      <c r="E128" s="253"/>
      <c r="F128" s="253"/>
      <c r="G128" s="253"/>
      <c r="H128" s="253"/>
      <c r="I128" s="253"/>
      <c r="J128" s="253"/>
      <c r="K128" s="253"/>
      <c r="L128" s="253"/>
      <c r="M128" s="254"/>
      <c r="N128" s="98"/>
      <c r="O128" s="45"/>
      <c r="P128" s="45"/>
      <c r="Q128" s="45"/>
      <c r="R128" s="45"/>
      <c r="S128" s="45"/>
    </row>
    <row r="129" spans="1:19" ht="18" customHeight="1" x14ac:dyDescent="0.25">
      <c r="A129" s="16"/>
      <c r="C129" s="59"/>
      <c r="D129" s="253"/>
      <c r="E129" s="253"/>
      <c r="F129" s="253"/>
      <c r="G129" s="253"/>
      <c r="H129" s="253"/>
      <c r="I129" s="253"/>
      <c r="J129" s="253"/>
      <c r="K129" s="253"/>
      <c r="L129" s="253"/>
      <c r="M129" s="254"/>
      <c r="N129" s="98"/>
      <c r="O129" s="45"/>
      <c r="P129" s="45"/>
      <c r="Q129" s="45"/>
      <c r="R129" s="45"/>
      <c r="S129" s="45"/>
    </row>
    <row r="130" spans="1:19" ht="18" customHeight="1" x14ac:dyDescent="0.25">
      <c r="A130" s="16"/>
      <c r="C130" s="101"/>
      <c r="D130" s="60" t="str">
        <f>IF(G101="[Enter $]","",IF($G$101&gt;=1,"Required","N/A"))</f>
        <v/>
      </c>
      <c r="E130" s="67"/>
      <c r="F130" s="101"/>
      <c r="G130" s="101"/>
      <c r="H130" s="101"/>
      <c r="I130" s="101"/>
      <c r="J130" s="101"/>
      <c r="K130" s="101"/>
      <c r="L130" s="101"/>
      <c r="M130" s="102"/>
      <c r="N130" s="98">
        <f>IF(D130="",1,IF(D130="N/A",1,IF(AND(D130="Required",E130&lt;&gt;""),1,0)))</f>
        <v>1</v>
      </c>
      <c r="O130" s="45"/>
      <c r="P130" s="45"/>
      <c r="Q130" s="45"/>
      <c r="R130" s="45"/>
      <c r="S130" s="45"/>
    </row>
    <row r="131" spans="1:19" ht="15" customHeight="1" x14ac:dyDescent="0.25">
      <c r="A131" s="16"/>
      <c r="D131" s="253" t="s">
        <v>2080</v>
      </c>
      <c r="E131" s="253"/>
      <c r="F131" s="253"/>
      <c r="G131" s="253"/>
      <c r="H131" s="253"/>
      <c r="I131" s="253"/>
      <c r="J131" s="253"/>
      <c r="K131" s="253"/>
      <c r="L131" s="253"/>
      <c r="M131" s="254"/>
      <c r="N131" s="98"/>
      <c r="O131" s="45"/>
      <c r="P131" s="45"/>
      <c r="Q131" s="45"/>
      <c r="R131" s="45"/>
      <c r="S131" s="45"/>
    </row>
    <row r="132" spans="1:19" ht="18" customHeight="1" x14ac:dyDescent="0.25">
      <c r="A132" s="16"/>
      <c r="C132" s="59"/>
      <c r="D132" s="253"/>
      <c r="E132" s="253"/>
      <c r="F132" s="253"/>
      <c r="G132" s="253"/>
      <c r="H132" s="253"/>
      <c r="I132" s="253"/>
      <c r="J132" s="253"/>
      <c r="K132" s="253"/>
      <c r="L132" s="253"/>
      <c r="M132" s="254"/>
      <c r="N132" s="98"/>
      <c r="O132" s="45"/>
      <c r="P132" s="45"/>
      <c r="Q132" s="45"/>
      <c r="R132" s="45"/>
      <c r="S132" s="45"/>
    </row>
    <row r="133" spans="1:19" ht="18" customHeight="1" x14ac:dyDescent="0.25">
      <c r="A133" s="16"/>
      <c r="C133" s="61"/>
      <c r="D133" s="60" t="str">
        <f>IF(G101="[Enter $]","",IF($G$101&gt;=1,"Required","N/A"))</f>
        <v/>
      </c>
      <c r="E133" s="67"/>
      <c r="F133" s="61"/>
      <c r="G133" s="61"/>
      <c r="H133" s="61"/>
      <c r="I133" s="61"/>
      <c r="J133" s="61"/>
      <c r="K133" s="61"/>
      <c r="L133" s="61"/>
      <c r="M133" s="17"/>
      <c r="N133" s="98">
        <f t="shared" ref="N133" si="1">IF(D133="",1,IF(D133="N/A",1,IF(AND(D133="Required",E133&lt;&gt;""),1,0)))</f>
        <v>1</v>
      </c>
      <c r="O133" s="45"/>
      <c r="P133" s="45"/>
      <c r="Q133" s="45"/>
      <c r="R133" s="45"/>
      <c r="S133" s="45"/>
    </row>
    <row r="134" spans="1:19" x14ac:dyDescent="0.25">
      <c r="A134" s="16"/>
      <c r="D134" s="62" t="s">
        <v>1938</v>
      </c>
      <c r="E134" s="59"/>
      <c r="F134" s="59"/>
      <c r="G134" s="59"/>
      <c r="H134" s="59"/>
      <c r="I134" s="59"/>
      <c r="J134" s="59"/>
      <c r="K134" s="59"/>
      <c r="L134" s="59"/>
      <c r="M134" s="17"/>
      <c r="N134" s="98"/>
      <c r="O134" s="45"/>
      <c r="P134" s="45"/>
      <c r="Q134" s="45"/>
      <c r="R134" s="45"/>
      <c r="S134" s="45"/>
    </row>
    <row r="135" spans="1:19" x14ac:dyDescent="0.25">
      <c r="A135" s="16"/>
      <c r="D135" s="60" t="str">
        <f>IF($E$133=0,"",IF($E$133="Yes","Required","N/A"))</f>
        <v/>
      </c>
      <c r="E135" s="67"/>
      <c r="M135" s="17"/>
      <c r="N135" s="98">
        <f>IF(OR(D135="",D135="N/A"),1,IF(AND(D135="Required",E135&lt;&gt;""),1,0))</f>
        <v>1</v>
      </c>
      <c r="O135" s="45"/>
      <c r="P135" s="45"/>
      <c r="Q135" s="45"/>
      <c r="R135" s="45"/>
      <c r="S135" s="45"/>
    </row>
    <row r="136" spans="1:19" x14ac:dyDescent="0.25">
      <c r="A136" s="16"/>
      <c r="D136" s="8" t="s">
        <v>2130</v>
      </c>
      <c r="M136" s="17"/>
      <c r="N136" s="98"/>
      <c r="O136" s="45"/>
      <c r="P136" s="45"/>
      <c r="Q136" s="45"/>
      <c r="R136" s="45"/>
      <c r="S136" s="45"/>
    </row>
    <row r="137" spans="1:19" x14ac:dyDescent="0.25">
      <c r="A137" s="16"/>
      <c r="D137" s="450" t="str">
        <f>IF($E$133=0,"",IF($E$133="Yes","Required","N/A"))</f>
        <v/>
      </c>
      <c r="E137" s="89" t="s">
        <v>2008</v>
      </c>
      <c r="F137" s="454"/>
      <c r="G137" s="444"/>
      <c r="M137" s="17"/>
      <c r="N137" s="98">
        <f>IF(OR(D137="",D137="N/A"),1,IF(AND(D137="Required",F137&lt;&gt;""),1,0))</f>
        <v>1</v>
      </c>
      <c r="O137" s="45"/>
      <c r="P137" s="45"/>
      <c r="Q137" s="45"/>
      <c r="R137" s="45"/>
      <c r="S137" s="45"/>
    </row>
    <row r="138" spans="1:19" x14ac:dyDescent="0.25">
      <c r="A138" s="16"/>
      <c r="D138" s="450"/>
      <c r="E138" s="89" t="s">
        <v>1918</v>
      </c>
      <c r="F138" s="443"/>
      <c r="G138" s="444"/>
      <c r="M138" s="17"/>
      <c r="N138" s="98">
        <f>IF(OR(D137="",D137="N/A"),1,IF(AND(D137="Required",F138&lt;&gt;""),1,0))</f>
        <v>1</v>
      </c>
      <c r="O138" s="45"/>
      <c r="P138" s="45"/>
      <c r="Q138" s="45"/>
      <c r="R138" s="45"/>
      <c r="S138" s="45"/>
    </row>
    <row r="139" spans="1:19" ht="15.75" thickBot="1" x14ac:dyDescent="0.3">
      <c r="A139" s="18"/>
      <c r="B139" s="19"/>
      <c r="C139" s="19"/>
      <c r="D139" s="19"/>
      <c r="E139" s="19"/>
      <c r="F139" s="19"/>
      <c r="G139" s="19"/>
      <c r="H139" s="19"/>
      <c r="I139" s="19"/>
      <c r="J139" s="19"/>
      <c r="K139" s="19"/>
      <c r="L139" s="19"/>
      <c r="M139" s="20"/>
      <c r="N139" s="98"/>
      <c r="O139" s="45"/>
      <c r="P139" s="45"/>
      <c r="Q139" s="45"/>
      <c r="R139" s="45"/>
      <c r="S139" s="45"/>
    </row>
    <row r="140" spans="1:19" ht="15.75" thickBot="1" x14ac:dyDescent="0.3">
      <c r="N140" s="98">
        <f>SUM(N7:N138)</f>
        <v>11</v>
      </c>
      <c r="O140" s="45"/>
      <c r="P140" s="45"/>
      <c r="Q140" s="45"/>
      <c r="R140" s="45"/>
      <c r="S140" s="45"/>
    </row>
    <row r="141" spans="1:19" ht="15.75" x14ac:dyDescent="0.25">
      <c r="A141" s="53"/>
      <c r="B141" s="248" t="s">
        <v>2019</v>
      </c>
      <c r="C141" s="248"/>
      <c r="D141" s="248"/>
      <c r="E141" s="248"/>
      <c r="F141" s="248"/>
      <c r="G141" s="248"/>
      <c r="H141" s="248"/>
      <c r="I141" s="248"/>
      <c r="J141" s="248"/>
      <c r="K141" s="248"/>
      <c r="L141" s="248"/>
      <c r="M141" s="249"/>
      <c r="N141" s="45"/>
      <c r="O141" s="45"/>
      <c r="P141" s="45"/>
      <c r="Q141" s="45"/>
      <c r="R141" s="45"/>
      <c r="S141" s="45"/>
    </row>
    <row r="142" spans="1:19" ht="29.25" customHeight="1" x14ac:dyDescent="0.25">
      <c r="A142" s="250" t="s">
        <v>2020</v>
      </c>
      <c r="B142" s="251"/>
      <c r="C142" s="251"/>
      <c r="D142" s="251"/>
      <c r="E142" s="251"/>
      <c r="F142" s="251"/>
      <c r="G142" s="251"/>
      <c r="H142" s="251"/>
      <c r="I142" s="251"/>
      <c r="J142" s="251"/>
      <c r="K142" s="251"/>
      <c r="L142" s="251"/>
      <c r="M142" s="252"/>
      <c r="N142" s="45"/>
      <c r="O142" s="45"/>
      <c r="P142" s="45"/>
      <c r="Q142" s="45"/>
      <c r="R142" s="45"/>
      <c r="S142" s="45"/>
    </row>
    <row r="143" spans="1:19" x14ac:dyDescent="0.25">
      <c r="A143" s="186" t="s">
        <v>1985</v>
      </c>
      <c r="B143" s="187"/>
      <c r="C143" s="187"/>
      <c r="D143" s="187"/>
      <c r="E143" s="68" t="s">
        <v>1986</v>
      </c>
      <c r="F143" s="187" t="s">
        <v>2021</v>
      </c>
      <c r="G143" s="187"/>
      <c r="H143" s="187"/>
      <c r="I143" s="187"/>
      <c r="J143" s="187"/>
      <c r="K143" s="187"/>
      <c r="L143" s="187"/>
      <c r="M143" s="247"/>
      <c r="N143" s="45"/>
      <c r="O143" s="45"/>
      <c r="P143" s="45"/>
      <c r="Q143" s="45"/>
      <c r="R143" s="45"/>
      <c r="S143" s="45"/>
    </row>
    <row r="144" spans="1:19" x14ac:dyDescent="0.25">
      <c r="A144" s="188" t="s">
        <v>1987</v>
      </c>
      <c r="B144" s="189"/>
      <c r="C144" s="189"/>
      <c r="D144" s="189"/>
      <c r="E144" s="50" t="str">
        <f>IF(N7=1,"Complete","Incomplete")</f>
        <v>Incomplete</v>
      </c>
      <c r="F144" s="190" t="s">
        <v>2011</v>
      </c>
      <c r="G144" s="190"/>
      <c r="H144" s="190"/>
      <c r="I144" s="190"/>
      <c r="J144" s="190"/>
      <c r="K144" s="190"/>
      <c r="L144" s="190"/>
      <c r="M144" s="191"/>
      <c r="N144" s="45"/>
      <c r="O144" s="45"/>
      <c r="P144" s="45"/>
      <c r="Q144" s="45"/>
      <c r="R144" s="45"/>
      <c r="S144" s="45"/>
    </row>
    <row r="145" spans="1:19" x14ac:dyDescent="0.25">
      <c r="A145" s="188" t="s">
        <v>1989</v>
      </c>
      <c r="B145" s="189"/>
      <c r="C145" s="189"/>
      <c r="D145" s="189"/>
      <c r="E145" s="50" t="str">
        <f>IF(N11=1,"Complete","Incomplete")</f>
        <v>Incomplete</v>
      </c>
      <c r="F145" s="190" t="s">
        <v>2012</v>
      </c>
      <c r="G145" s="190"/>
      <c r="H145" s="190"/>
      <c r="I145" s="190"/>
      <c r="J145" s="190"/>
      <c r="K145" s="190"/>
      <c r="L145" s="190"/>
      <c r="M145" s="191"/>
      <c r="N145" s="45"/>
      <c r="O145" s="45"/>
      <c r="P145" s="45"/>
      <c r="Q145" s="45"/>
      <c r="R145" s="45"/>
      <c r="S145" s="45"/>
    </row>
    <row r="146" spans="1:19" x14ac:dyDescent="0.25">
      <c r="A146" s="188" t="s">
        <v>1992</v>
      </c>
      <c r="B146" s="189"/>
      <c r="C146" s="189"/>
      <c r="D146" s="189"/>
      <c r="E146" s="50" t="str">
        <f>IF(N13=1,"Complete","Incomplete")</f>
        <v>Complete</v>
      </c>
      <c r="F146" s="190" t="s">
        <v>2013</v>
      </c>
      <c r="G146" s="190"/>
      <c r="H146" s="190"/>
      <c r="I146" s="190"/>
      <c r="J146" s="190"/>
      <c r="K146" s="190"/>
      <c r="L146" s="190"/>
      <c r="M146" s="191"/>
      <c r="N146" s="45"/>
      <c r="O146" s="45"/>
      <c r="P146" s="45"/>
      <c r="Q146" s="45"/>
      <c r="R146" s="45"/>
      <c r="S146" s="45"/>
    </row>
    <row r="147" spans="1:19" x14ac:dyDescent="0.25">
      <c r="A147" s="188" t="s">
        <v>1990</v>
      </c>
      <c r="B147" s="189"/>
      <c r="C147" s="189"/>
      <c r="D147" s="189"/>
      <c r="E147" s="50" t="str">
        <f>IF(N31=1,"Complete","Incomplete")</f>
        <v>Incomplete</v>
      </c>
      <c r="F147" s="190" t="s">
        <v>2132</v>
      </c>
      <c r="G147" s="190"/>
      <c r="H147" s="190"/>
      <c r="I147" s="190"/>
      <c r="J147" s="190"/>
      <c r="K147" s="190"/>
      <c r="L147" s="190"/>
      <c r="M147" s="191"/>
      <c r="N147" s="45"/>
      <c r="O147" s="45"/>
      <c r="P147" s="45"/>
      <c r="Q147" s="45"/>
      <c r="R147" s="45"/>
      <c r="S147" s="45"/>
    </row>
    <row r="148" spans="1:19" x14ac:dyDescent="0.25">
      <c r="A148" s="188" t="s">
        <v>1988</v>
      </c>
      <c r="B148" s="189"/>
      <c r="C148" s="189"/>
      <c r="D148" s="189"/>
      <c r="E148" s="50" t="str">
        <f>IF(N35=1,"Complete","Incomplete")</f>
        <v>Incomplete</v>
      </c>
      <c r="F148" s="190" t="s">
        <v>2036</v>
      </c>
      <c r="G148" s="190"/>
      <c r="H148" s="190"/>
      <c r="I148" s="190"/>
      <c r="J148" s="190"/>
      <c r="K148" s="190"/>
      <c r="L148" s="190"/>
      <c r="M148" s="191"/>
      <c r="O148" s="45"/>
      <c r="P148" s="45"/>
      <c r="Q148" s="45"/>
      <c r="R148" s="45"/>
      <c r="S148" s="45"/>
    </row>
    <row r="149" spans="1:19" x14ac:dyDescent="0.25">
      <c r="A149" s="188" t="s">
        <v>1991</v>
      </c>
      <c r="B149" s="189"/>
      <c r="C149" s="189"/>
      <c r="D149" s="189"/>
      <c r="E149" s="50" t="str">
        <f>IF(N37=1,"Complete","Incomplete")</f>
        <v>Incomplete</v>
      </c>
      <c r="F149" s="190" t="s">
        <v>2014</v>
      </c>
      <c r="G149" s="190"/>
      <c r="H149" s="190"/>
      <c r="I149" s="190"/>
      <c r="J149" s="190"/>
      <c r="K149" s="190"/>
      <c r="L149" s="190"/>
      <c r="M149" s="191"/>
      <c r="O149" s="45"/>
      <c r="P149" s="45"/>
      <c r="Q149" s="45"/>
      <c r="R149" s="45"/>
      <c r="S149" s="45"/>
    </row>
    <row r="150" spans="1:19" x14ac:dyDescent="0.25">
      <c r="A150" s="188" t="s">
        <v>1993</v>
      </c>
      <c r="B150" s="189"/>
      <c r="C150" s="189"/>
      <c r="D150" s="189"/>
      <c r="E150" s="50" t="str">
        <f>IF(N43=1,"Complete","Incomplete")</f>
        <v>Incomplete</v>
      </c>
      <c r="F150" s="190" t="s">
        <v>2037</v>
      </c>
      <c r="G150" s="190"/>
      <c r="H150" s="190"/>
      <c r="I150" s="190"/>
      <c r="J150" s="190"/>
      <c r="K150" s="190"/>
      <c r="L150" s="190"/>
      <c r="M150" s="191"/>
      <c r="O150" s="45"/>
      <c r="P150" s="45"/>
      <c r="Q150" s="45"/>
      <c r="R150" s="45"/>
      <c r="S150" s="45"/>
    </row>
    <row r="151" spans="1:19" x14ac:dyDescent="0.25">
      <c r="A151" s="188" t="s">
        <v>1994</v>
      </c>
      <c r="B151" s="189"/>
      <c r="C151" s="189"/>
      <c r="D151" s="189"/>
      <c r="E151" s="50" t="str">
        <f>IF(N44=1,"Complete","Incomplete")</f>
        <v>Complete</v>
      </c>
      <c r="F151" s="190" t="s">
        <v>2038</v>
      </c>
      <c r="G151" s="190"/>
      <c r="H151" s="190"/>
      <c r="I151" s="190"/>
      <c r="J151" s="190"/>
      <c r="K151" s="190"/>
      <c r="L151" s="190"/>
      <c r="M151" s="191"/>
      <c r="O151" s="45"/>
      <c r="P151" s="45"/>
      <c r="Q151" s="45"/>
      <c r="R151" s="45"/>
      <c r="S151" s="45"/>
    </row>
    <row r="152" spans="1:19" x14ac:dyDescent="0.25">
      <c r="A152" s="188" t="s">
        <v>2040</v>
      </c>
      <c r="B152" s="189"/>
      <c r="C152" s="189"/>
      <c r="D152" s="189"/>
      <c r="E152" s="50" t="str">
        <f>IF(N90=1,"Complete","Incomplete")</f>
        <v>Incomplete</v>
      </c>
      <c r="F152" s="190" t="s">
        <v>2039</v>
      </c>
      <c r="G152" s="190"/>
      <c r="H152" s="190"/>
      <c r="I152" s="190"/>
      <c r="J152" s="190"/>
      <c r="K152" s="190"/>
      <c r="L152" s="190"/>
      <c r="M152" s="191"/>
      <c r="O152" s="45"/>
      <c r="P152" s="45"/>
      <c r="Q152" s="45"/>
      <c r="R152" s="45"/>
      <c r="S152" s="45"/>
    </row>
    <row r="153" spans="1:19" x14ac:dyDescent="0.25">
      <c r="A153" s="188" t="s">
        <v>2041</v>
      </c>
      <c r="B153" s="189"/>
      <c r="C153" s="189"/>
      <c r="D153" s="189"/>
      <c r="E153" s="50" t="str">
        <f>IF(N93=1,"Complete","Incomplete")</f>
        <v>Complete</v>
      </c>
      <c r="F153" s="190" t="s">
        <v>2042</v>
      </c>
      <c r="G153" s="190"/>
      <c r="H153" s="190"/>
      <c r="I153" s="190"/>
      <c r="J153" s="190"/>
      <c r="K153" s="190"/>
      <c r="L153" s="190"/>
      <c r="M153" s="191"/>
    </row>
    <row r="154" spans="1:19" x14ac:dyDescent="0.25">
      <c r="A154" s="306" t="s">
        <v>2043</v>
      </c>
      <c r="B154" s="307"/>
      <c r="C154" s="307"/>
      <c r="D154" s="308"/>
      <c r="E154" s="50" t="str">
        <f>IF(N100=1,"Complete","Incomplete")</f>
        <v>Incomplete</v>
      </c>
      <c r="F154" s="190" t="s">
        <v>2087</v>
      </c>
      <c r="G154" s="190"/>
      <c r="H154" s="190"/>
      <c r="I154" s="190"/>
      <c r="J154" s="190"/>
      <c r="K154" s="190"/>
      <c r="L154" s="190"/>
      <c r="M154" s="191"/>
    </row>
    <row r="155" spans="1:19" x14ac:dyDescent="0.25">
      <c r="A155" s="306" t="s">
        <v>2044</v>
      </c>
      <c r="B155" s="307"/>
      <c r="C155" s="307"/>
      <c r="D155" s="308"/>
      <c r="E155" s="50" t="str">
        <f t="shared" ref="E155:E156" si="2">IF(N101=1,"Complete","Incomplete")</f>
        <v>Incomplete</v>
      </c>
      <c r="F155" s="190" t="s">
        <v>2088</v>
      </c>
      <c r="G155" s="190"/>
      <c r="H155" s="190"/>
      <c r="I155" s="190"/>
      <c r="J155" s="190"/>
      <c r="K155" s="190"/>
      <c r="L155" s="190"/>
      <c r="M155" s="191"/>
    </row>
    <row r="156" spans="1:19" x14ac:dyDescent="0.25">
      <c r="A156" s="306" t="s">
        <v>2045</v>
      </c>
      <c r="B156" s="307"/>
      <c r="C156" s="307"/>
      <c r="D156" s="308"/>
      <c r="E156" s="50" t="str">
        <f t="shared" si="2"/>
        <v>Incomplete</v>
      </c>
      <c r="F156" s="190" t="s">
        <v>2089</v>
      </c>
      <c r="G156" s="190"/>
      <c r="H156" s="190"/>
      <c r="I156" s="190"/>
      <c r="J156" s="190"/>
      <c r="K156" s="190"/>
      <c r="L156" s="190"/>
      <c r="M156" s="191"/>
    </row>
    <row r="157" spans="1:19" x14ac:dyDescent="0.25">
      <c r="A157" s="188" t="s">
        <v>1995</v>
      </c>
      <c r="B157" s="189"/>
      <c r="C157" s="189"/>
      <c r="D157" s="189"/>
      <c r="E157" s="50" t="str">
        <f>IF(N104=1,"Complete","Incomplete")</f>
        <v>Incomplete</v>
      </c>
      <c r="F157" s="190" t="s">
        <v>2014</v>
      </c>
      <c r="G157" s="190"/>
      <c r="H157" s="190"/>
      <c r="I157" s="190"/>
      <c r="J157" s="190"/>
      <c r="K157" s="190"/>
      <c r="L157" s="190"/>
      <c r="M157" s="191"/>
    </row>
    <row r="158" spans="1:19" x14ac:dyDescent="0.25">
      <c r="A158" s="188" t="s">
        <v>1996</v>
      </c>
      <c r="B158" s="189"/>
      <c r="C158" s="189"/>
      <c r="D158" s="189"/>
      <c r="E158" s="50" t="str">
        <f>IF(N108=1,"Complete","Incomplete")</f>
        <v>Complete</v>
      </c>
      <c r="F158" s="190" t="s">
        <v>2018</v>
      </c>
      <c r="G158" s="190"/>
      <c r="H158" s="190"/>
      <c r="I158" s="190"/>
      <c r="J158" s="190"/>
      <c r="K158" s="190"/>
      <c r="L158" s="190"/>
      <c r="M158" s="191"/>
    </row>
    <row r="159" spans="1:19" x14ac:dyDescent="0.25">
      <c r="A159" s="188" t="s">
        <v>1997</v>
      </c>
      <c r="B159" s="189"/>
      <c r="C159" s="189"/>
      <c r="D159" s="189"/>
      <c r="E159" s="50" t="str">
        <f>IF(N111=1,"Complete","Incomplete")</f>
        <v>Incomplete</v>
      </c>
      <c r="F159" s="190" t="s">
        <v>2014</v>
      </c>
      <c r="G159" s="190"/>
      <c r="H159" s="190"/>
      <c r="I159" s="190"/>
      <c r="J159" s="190"/>
      <c r="K159" s="190"/>
      <c r="L159" s="190"/>
      <c r="M159" s="191"/>
    </row>
    <row r="160" spans="1:19" x14ac:dyDescent="0.25">
      <c r="A160" s="188" t="s">
        <v>2015</v>
      </c>
      <c r="B160" s="189"/>
      <c r="C160" s="189"/>
      <c r="D160" s="189"/>
      <c r="E160" s="50" t="str">
        <f>IF(N115=1,"Complete","Incomplete")</f>
        <v>Complete</v>
      </c>
      <c r="F160" s="190" t="s">
        <v>2018</v>
      </c>
      <c r="G160" s="190"/>
      <c r="H160" s="190"/>
      <c r="I160" s="190"/>
      <c r="J160" s="190"/>
      <c r="K160" s="190"/>
      <c r="L160" s="190"/>
      <c r="M160" s="191"/>
    </row>
    <row r="161" spans="1:13" x14ac:dyDescent="0.25">
      <c r="A161" s="188" t="s">
        <v>2016</v>
      </c>
      <c r="B161" s="189"/>
      <c r="C161" s="189"/>
      <c r="D161" s="189"/>
      <c r="E161" s="50" t="str">
        <f>IF(N118=1,"Complete","Incomplete")</f>
        <v>Incomplete</v>
      </c>
      <c r="F161" s="190" t="s">
        <v>2014</v>
      </c>
      <c r="G161" s="190"/>
      <c r="H161" s="190"/>
      <c r="I161" s="190"/>
      <c r="J161" s="190"/>
      <c r="K161" s="190"/>
      <c r="L161" s="190"/>
      <c r="M161" s="191"/>
    </row>
    <row r="162" spans="1:13" x14ac:dyDescent="0.25">
      <c r="A162" s="188" t="s">
        <v>2017</v>
      </c>
      <c r="B162" s="189"/>
      <c r="C162" s="189"/>
      <c r="D162" s="189"/>
      <c r="E162" s="50" t="str">
        <f>IF(N122=1,"Complete","Incomplete")</f>
        <v>Complete</v>
      </c>
      <c r="F162" s="190" t="s">
        <v>2018</v>
      </c>
      <c r="G162" s="190"/>
      <c r="H162" s="190"/>
      <c r="I162" s="190"/>
      <c r="J162" s="190"/>
      <c r="K162" s="190"/>
      <c r="L162" s="190"/>
      <c r="M162" s="191"/>
    </row>
    <row r="163" spans="1:13" x14ac:dyDescent="0.25">
      <c r="A163" s="188" t="s">
        <v>1998</v>
      </c>
      <c r="B163" s="189"/>
      <c r="C163" s="189"/>
      <c r="D163" s="189"/>
      <c r="E163" s="50" t="str">
        <f>IF(N130=1,"Complete","Incomplete")</f>
        <v>Complete</v>
      </c>
      <c r="F163" s="190" t="s">
        <v>2111</v>
      </c>
      <c r="G163" s="190"/>
      <c r="H163" s="190"/>
      <c r="I163" s="190"/>
      <c r="J163" s="190"/>
      <c r="K163" s="190"/>
      <c r="L163" s="190"/>
      <c r="M163" s="191"/>
    </row>
    <row r="164" spans="1:13" x14ac:dyDescent="0.25">
      <c r="A164" s="188" t="s">
        <v>1999</v>
      </c>
      <c r="B164" s="189"/>
      <c r="C164" s="189"/>
      <c r="D164" s="189"/>
      <c r="E164" s="50" t="str">
        <f>IF(N133=1,"Complete","Incomplete")</f>
        <v>Complete</v>
      </c>
      <c r="F164" s="190" t="s">
        <v>2111</v>
      </c>
      <c r="G164" s="190"/>
      <c r="H164" s="190"/>
      <c r="I164" s="190"/>
      <c r="J164" s="190"/>
      <c r="K164" s="190"/>
      <c r="L164" s="190"/>
      <c r="M164" s="191"/>
    </row>
    <row r="165" spans="1:13" x14ac:dyDescent="0.25">
      <c r="A165" s="188" t="s">
        <v>2000</v>
      </c>
      <c r="B165" s="189"/>
      <c r="C165" s="189"/>
      <c r="D165" s="189"/>
      <c r="E165" s="50" t="str">
        <f>IF(N135=1,"Complete","Incomplete")</f>
        <v>Complete</v>
      </c>
      <c r="F165" s="190" t="s">
        <v>2112</v>
      </c>
      <c r="G165" s="190"/>
      <c r="H165" s="190"/>
      <c r="I165" s="190"/>
      <c r="J165" s="190"/>
      <c r="K165" s="190"/>
      <c r="L165" s="190"/>
      <c r="M165" s="191"/>
    </row>
    <row r="166" spans="1:13" x14ac:dyDescent="0.25">
      <c r="A166" s="188" t="s">
        <v>2001</v>
      </c>
      <c r="B166" s="189"/>
      <c r="C166" s="189"/>
      <c r="D166" s="189"/>
      <c r="E166" s="50" t="str">
        <f>IF(N137=1,"Complete","Incomplete")</f>
        <v>Complete</v>
      </c>
      <c r="F166" s="190" t="s">
        <v>2113</v>
      </c>
      <c r="G166" s="190"/>
      <c r="H166" s="190"/>
      <c r="I166" s="190"/>
      <c r="J166" s="190"/>
      <c r="K166" s="190"/>
      <c r="L166" s="190"/>
      <c r="M166" s="191"/>
    </row>
    <row r="167" spans="1:13" ht="15.75" thickBot="1" x14ac:dyDescent="0.3">
      <c r="A167" s="441" t="s">
        <v>2075</v>
      </c>
      <c r="B167" s="442"/>
      <c r="C167" s="442"/>
      <c r="D167" s="442"/>
      <c r="E167" s="51" t="str">
        <f>IF(N138=1,"Complete","Incomplete")</f>
        <v>Complete</v>
      </c>
      <c r="F167" s="245" t="s">
        <v>2112</v>
      </c>
      <c r="G167" s="245"/>
      <c r="H167" s="245"/>
      <c r="I167" s="245"/>
      <c r="J167" s="245"/>
      <c r="K167" s="245"/>
      <c r="L167" s="245"/>
      <c r="M167" s="246"/>
    </row>
  </sheetData>
  <sheetProtection algorithmName="SHA-512" hashValue="HeeqFnW2WWd8NhgM833kpdNQw/719AW+vsYAu1H6AvueEfN+IArUXBs8qHc1lNdQ55Z2uCbuhauwNDmB2O3JeQ==" saltValue="Unrx0hlAm1bSetqWq02qVw==" spinCount="100000" sheet="1" objects="1" scenarios="1"/>
  <mergeCells count="208">
    <mergeCell ref="A152:D152"/>
    <mergeCell ref="A165:D165"/>
    <mergeCell ref="A166:D166"/>
    <mergeCell ref="F138:G138"/>
    <mergeCell ref="B104:F104"/>
    <mergeCell ref="G122:M123"/>
    <mergeCell ref="G112:H112"/>
    <mergeCell ref="F158:M158"/>
    <mergeCell ref="F160:M160"/>
    <mergeCell ref="A124:M124"/>
    <mergeCell ref="G119:H119"/>
    <mergeCell ref="I119:K119"/>
    <mergeCell ref="B119:F121"/>
    <mergeCell ref="G115:M116"/>
    <mergeCell ref="I118:J118"/>
    <mergeCell ref="I120:J120"/>
    <mergeCell ref="A118:A121"/>
    <mergeCell ref="D131:M132"/>
    <mergeCell ref="D137:D138"/>
    <mergeCell ref="A125:M125"/>
    <mergeCell ref="A126:M126"/>
    <mergeCell ref="A127:M127"/>
    <mergeCell ref="F137:G137"/>
    <mergeCell ref="A122:A123"/>
    <mergeCell ref="A167:D167"/>
    <mergeCell ref="A153:D153"/>
    <mergeCell ref="A157:D157"/>
    <mergeCell ref="A158:D158"/>
    <mergeCell ref="A159:D159"/>
    <mergeCell ref="A160:D160"/>
    <mergeCell ref="A161:D161"/>
    <mergeCell ref="A162:D162"/>
    <mergeCell ref="A163:D163"/>
    <mergeCell ref="A164:D164"/>
    <mergeCell ref="G35:H35"/>
    <mergeCell ref="I35:K35"/>
    <mergeCell ref="B41:F41"/>
    <mergeCell ref="A36:M36"/>
    <mergeCell ref="J20:K20"/>
    <mergeCell ref="I38:J38"/>
    <mergeCell ref="B13:F13"/>
    <mergeCell ref="G12:M13"/>
    <mergeCell ref="A14:M14"/>
    <mergeCell ref="J22:K22"/>
    <mergeCell ref="A18:D28"/>
    <mergeCell ref="A15:M15"/>
    <mergeCell ref="A16:M16"/>
    <mergeCell ref="A17:M17"/>
    <mergeCell ref="A29:M29"/>
    <mergeCell ref="J24:K24"/>
    <mergeCell ref="J25:K25"/>
    <mergeCell ref="H25:I25"/>
    <mergeCell ref="H24:I24"/>
    <mergeCell ref="H18:I18"/>
    <mergeCell ref="B35:F35"/>
    <mergeCell ref="G34:H34"/>
    <mergeCell ref="A1:M1"/>
    <mergeCell ref="A3:M3"/>
    <mergeCell ref="A4:M4"/>
    <mergeCell ref="A5:M5"/>
    <mergeCell ref="B6:M6"/>
    <mergeCell ref="A7:A9"/>
    <mergeCell ref="B7:M9"/>
    <mergeCell ref="A2:M2"/>
    <mergeCell ref="G10:H10"/>
    <mergeCell ref="L10:M10"/>
    <mergeCell ref="I10:K10"/>
    <mergeCell ref="G11:H11"/>
    <mergeCell ref="I11:K11"/>
    <mergeCell ref="B12:F12"/>
    <mergeCell ref="E18:E21"/>
    <mergeCell ref="E22:E25"/>
    <mergeCell ref="F19:K19"/>
    <mergeCell ref="E26:E28"/>
    <mergeCell ref="L112:M112"/>
    <mergeCell ref="I105:K105"/>
    <mergeCell ref="L11:M11"/>
    <mergeCell ref="L35:M35"/>
    <mergeCell ref="J18:K18"/>
    <mergeCell ref="H20:I20"/>
    <mergeCell ref="H22:I22"/>
    <mergeCell ref="A30:F30"/>
    <mergeCell ref="B31:F33"/>
    <mergeCell ref="G31:G32"/>
    <mergeCell ref="A31:A33"/>
    <mergeCell ref="H31:H32"/>
    <mergeCell ref="I30:M32"/>
    <mergeCell ref="I34:K34"/>
    <mergeCell ref="L34:M34"/>
    <mergeCell ref="I39:J39"/>
    <mergeCell ref="I40:J40"/>
    <mergeCell ref="G49:G50"/>
    <mergeCell ref="H49:H50"/>
    <mergeCell ref="G41:M41"/>
    <mergeCell ref="B44:F44"/>
    <mergeCell ref="B45:F45"/>
    <mergeCell ref="B118:F118"/>
    <mergeCell ref="B123:F123"/>
    <mergeCell ref="A76:D87"/>
    <mergeCell ref="A37:A40"/>
    <mergeCell ref="B37:F40"/>
    <mergeCell ref="I37:J37"/>
    <mergeCell ref="G121:H121"/>
    <mergeCell ref="L42:M42"/>
    <mergeCell ref="A110:M110"/>
    <mergeCell ref="B109:F109"/>
    <mergeCell ref="I104:J104"/>
    <mergeCell ref="A98:M98"/>
    <mergeCell ref="I90:K90"/>
    <mergeCell ref="L90:M90"/>
    <mergeCell ref="B100:E102"/>
    <mergeCell ref="E91:M91"/>
    <mergeCell ref="G42:H42"/>
    <mergeCell ref="I42:K42"/>
    <mergeCell ref="F49:F50"/>
    <mergeCell ref="B11:F11"/>
    <mergeCell ref="F166:M166"/>
    <mergeCell ref="A147:D147"/>
    <mergeCell ref="F147:M147"/>
    <mergeCell ref="A154:D154"/>
    <mergeCell ref="A155:D155"/>
    <mergeCell ref="B105:F107"/>
    <mergeCell ref="G105:H105"/>
    <mergeCell ref="G107:H107"/>
    <mergeCell ref="G108:M109"/>
    <mergeCell ref="I111:J111"/>
    <mergeCell ref="I112:K112"/>
    <mergeCell ref="I113:J113"/>
    <mergeCell ref="I114:K114"/>
    <mergeCell ref="L114:M114"/>
    <mergeCell ref="B112:F114"/>
    <mergeCell ref="A111:A114"/>
    <mergeCell ref="G114:H114"/>
    <mergeCell ref="A156:D156"/>
    <mergeCell ref="A151:D151"/>
    <mergeCell ref="A146:D146"/>
    <mergeCell ref="I107:K107"/>
    <mergeCell ref="L105:M105"/>
    <mergeCell ref="I121:K121"/>
    <mergeCell ref="D128:M129"/>
    <mergeCell ref="B111:F111"/>
    <mergeCell ref="I88:M88"/>
    <mergeCell ref="I76:M87"/>
    <mergeCell ref="B93:F93"/>
    <mergeCell ref="G93:M94"/>
    <mergeCell ref="B94:F94"/>
    <mergeCell ref="A92:M92"/>
    <mergeCell ref="A95:M95"/>
    <mergeCell ref="I106:J106"/>
    <mergeCell ref="A108:A109"/>
    <mergeCell ref="B122:F122"/>
    <mergeCell ref="A96:M96"/>
    <mergeCell ref="A97:M97"/>
    <mergeCell ref="A117:M117"/>
    <mergeCell ref="B116:F116"/>
    <mergeCell ref="B115:F115"/>
    <mergeCell ref="B108:F108"/>
    <mergeCell ref="A103:M103"/>
    <mergeCell ref="A104:A107"/>
    <mergeCell ref="A115:A116"/>
    <mergeCell ref="F167:M167"/>
    <mergeCell ref="F143:M143"/>
    <mergeCell ref="B141:M141"/>
    <mergeCell ref="A142:M142"/>
    <mergeCell ref="F144:M144"/>
    <mergeCell ref="F145:M145"/>
    <mergeCell ref="F146:M146"/>
    <mergeCell ref="F148:M148"/>
    <mergeCell ref="F149:M149"/>
    <mergeCell ref="F150:M150"/>
    <mergeCell ref="F151:M151"/>
    <mergeCell ref="F152:M152"/>
    <mergeCell ref="F153:M153"/>
    <mergeCell ref="F154:M154"/>
    <mergeCell ref="F155:M155"/>
    <mergeCell ref="F156:M156"/>
    <mergeCell ref="F161:M161"/>
    <mergeCell ref="A144:D144"/>
    <mergeCell ref="F157:M157"/>
    <mergeCell ref="A149:D149"/>
    <mergeCell ref="F165:M165"/>
    <mergeCell ref="F162:M162"/>
    <mergeCell ref="F163:M163"/>
    <mergeCell ref="F164:M164"/>
    <mergeCell ref="A143:D143"/>
    <mergeCell ref="A150:D150"/>
    <mergeCell ref="F159:M159"/>
    <mergeCell ref="A145:D145"/>
    <mergeCell ref="A52:D64"/>
    <mergeCell ref="A100:A102"/>
    <mergeCell ref="G43:H43"/>
    <mergeCell ref="I43:K43"/>
    <mergeCell ref="I49:M51"/>
    <mergeCell ref="A49:E51"/>
    <mergeCell ref="B43:F43"/>
    <mergeCell ref="I66:M74"/>
    <mergeCell ref="I52:M64"/>
    <mergeCell ref="A99:F99"/>
    <mergeCell ref="I99:M101"/>
    <mergeCell ref="B47:M47"/>
    <mergeCell ref="G44:M45"/>
    <mergeCell ref="B48:M48"/>
    <mergeCell ref="L43:M43"/>
    <mergeCell ref="A46:M46"/>
    <mergeCell ref="I75:M75"/>
    <mergeCell ref="A148:D148"/>
    <mergeCell ref="I65:M65"/>
    <mergeCell ref="A66:D74"/>
  </mergeCells>
  <conditionalFormatting sqref="E144:E167">
    <cfRule type="cellIs" dxfId="5" priority="3" operator="equal">
      <formula>"Complete"</formula>
    </cfRule>
    <cfRule type="cellIs" dxfId="4" priority="4" operator="equal">
      <formula>"Incomplete"</formula>
    </cfRule>
  </conditionalFormatting>
  <conditionalFormatting sqref="L90:M90">
    <cfRule type="containsText" dxfId="3" priority="1" operator="containsText" text="Incomplete">
      <formula>NOT(ISERROR(SEARCH("Incomplete",L90)))</formula>
    </cfRule>
    <cfRule type="containsText" dxfId="2" priority="2" operator="containsText" text="Complete">
      <formula>NOT(ISERROR(SEARCH("Complete",L90)))</formula>
    </cfRule>
  </conditionalFormatting>
  <dataValidations count="16">
    <dataValidation type="textLength" operator="lessThanOrEqual" allowBlank="1" showErrorMessage="1" errorTitle="Too Many Characters" error="Limit response to no more than 2000 characters, including spaces. " sqref="B7:M9" xr:uid="{663A6532-FE5C-4847-8E6E-4D6BC88F0FA4}">
      <formula1>2000</formula1>
    </dataValidation>
    <dataValidation type="textLength" operator="lessThanOrEqual" allowBlank="1" showErrorMessage="1" errorTitle="Too Many Characters" error="Limit response to fewer than 1000 characters, including spaces. " sqref="G41:M41" xr:uid="{8A2EE5DB-FFB0-4667-A994-86A573DE85CF}">
      <formula1>1000</formula1>
    </dataValidation>
    <dataValidation type="textLength" operator="lessThanOrEqual" allowBlank="1" showErrorMessage="1" errorTitle="Too Many Characters" error="Limit response to no more than 1000 characters, including spaces" sqref="G12" xr:uid="{D227AC6F-25D7-4D1E-9675-0B18DED5BCD3}">
      <formula1>1000</formula1>
    </dataValidation>
    <dataValidation type="textLength" operator="lessThanOrEqual" allowBlank="1" showErrorMessage="1" errorTitle="Too Many Characters" error="Limit reponse to no more than 500 characters, including spaces. " sqref="I52:M64" xr:uid="{AAB1D354-D09B-4E0E-B949-73058ABF5ED5}">
      <formula1>500</formula1>
    </dataValidation>
    <dataValidation type="textLength" operator="lessThanOrEqual" allowBlank="1" showErrorMessage="1" errorTitle="Too Many Characters" error="Limit reponse to no more than 500 characters, including spaces." sqref="I66:M74 I76" xr:uid="{B4CE09E9-0B7F-4DF0-8B8B-75ECBDAFD2FA}">
      <formula1>500</formula1>
    </dataValidation>
    <dataValidation type="textLength" operator="lessThanOrEqual" allowBlank="1" showErrorMessage="1" errorTitle="Too Many Characters" error="Limit response to no more than 500 characters, including spaces. " sqref="G108:M109 G122" xr:uid="{66ABD2AC-A512-49B0-A4F9-20063FA16FCC}">
      <formula1>500</formula1>
    </dataValidation>
    <dataValidation type="textLength" operator="lessThanOrEqual" allowBlank="1" showErrorMessage="1" errorTitle="Too Many Characters" error="Limit Response to no more than 500 characters, including spaces. " sqref="G115:M116" xr:uid="{AF2A9140-1138-4FBC-9C36-D767E4784E7C}">
      <formula1>500</formula1>
    </dataValidation>
    <dataValidation type="list" allowBlank="1" showInputMessage="1" showErrorMessage="1" sqref="E135 E130 E133" xr:uid="{5152E9A4-24FB-4FA8-A315-D1B74FF6A034}">
      <formula1>$V$2:$V$3</formula1>
    </dataValidation>
    <dataValidation type="list" allowBlank="1" showInputMessage="1" showErrorMessage="1" sqref="G11:M11" xr:uid="{23A25236-4205-40F4-81F1-E29C5F57276B}">
      <formula1>$Q$2:$Q$14</formula1>
    </dataValidation>
    <dataValidation type="textLength" operator="lessThanOrEqual" allowBlank="1" showInputMessage="1" showErrorMessage="1" errorTitle="Too Many Characters" error="Limit response to fewer than 1000 characters, including spaces. " sqref="G93:M95" xr:uid="{239B21F3-2EBD-459D-A145-9D2A5A2FCC07}">
      <formula1>1000</formula1>
    </dataValidation>
    <dataValidation allowBlank="1" showInputMessage="1" showErrorMessage="1" errorTitle="Too Many Characters" error="Limit response to fewer than 1000 characters, including spaces. " sqref="G44:M45" xr:uid="{89ADA098-FBEB-4049-98B5-6CE15FCBD3E3}"/>
    <dataValidation type="list" allowBlank="1" showInputMessage="1" showErrorMessage="1" sqref="H37:H40 K120 H118 K118 M111 K111 H111 K104 H104 K113 M104 M113 H120 K106 H106 H113 M37:M40 K37:K40" xr:uid="{3881E507-1AAD-4406-9BB8-3893689737A8}">
      <formula1>$T$2</formula1>
    </dataValidation>
    <dataValidation type="date" allowBlank="1" showInputMessage="1" showErrorMessage="1" errorTitle="Enter Date" error="Date must be entered in MM/DD/YYYY format. " promptTitle="Enter Date MM/DD/YYYY" prompt="Enter Date MM/DD/YYYY" sqref="F137:G137" xr:uid="{92D08A36-EAB8-40C5-ACAA-8A5D80049CAA}">
      <formula1>44927</formula1>
      <formula2>45292</formula2>
    </dataValidation>
    <dataValidation type="list" allowBlank="1" showInputMessage="1" showErrorMessage="1" sqref="G35:M35" xr:uid="{E38DB68C-77D3-482A-9B0A-D0F63E182A02}">
      <formula1>$S$2:$S$16</formula1>
    </dataValidation>
    <dataValidation type="list" allowBlank="1" showInputMessage="1" showErrorMessage="1" sqref="H31:H32 H100:H102" xr:uid="{42396F58-89E6-4C81-826C-9E0357567EC4}">
      <formula1>$R$2:$R$3</formula1>
    </dataValidation>
    <dataValidation type="list" allowBlank="1" showInputMessage="1" showErrorMessage="1" sqref="G43 L43 I43" xr:uid="{5505F002-3213-4864-97D0-6B4C7DC884AD}">
      <formula1>$U$2:$U$36</formula1>
    </dataValidation>
  </dataValidations>
  <pageMargins left="0.7" right="0.7" top="0.75" bottom="0.75" header="0.3" footer="0.3"/>
  <pageSetup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4E6-24F2-43A5-A874-D916CE301DFD}">
  <dimension ref="A1:C204"/>
  <sheetViews>
    <sheetView workbookViewId="0">
      <selection sqref="A1:B1"/>
    </sheetView>
  </sheetViews>
  <sheetFormatPr defaultRowHeight="15" x14ac:dyDescent="0.25"/>
  <cols>
    <col min="1" max="1" width="46.28515625" customWidth="1"/>
    <col min="2" max="2" width="73.28515625" customWidth="1"/>
    <col min="3" max="3" width="16.7109375" customWidth="1"/>
  </cols>
  <sheetData>
    <row r="1" spans="1:3" ht="21" x14ac:dyDescent="0.35">
      <c r="A1" s="455" t="s">
        <v>2005</v>
      </c>
      <c r="B1" s="455"/>
    </row>
    <row r="3" spans="1:3" x14ac:dyDescent="0.25">
      <c r="A3" s="48" t="s">
        <v>2006</v>
      </c>
      <c r="B3" s="48" t="s">
        <v>2007</v>
      </c>
      <c r="C3" s="48" t="s">
        <v>2009</v>
      </c>
    </row>
    <row r="4" spans="1:3" x14ac:dyDescent="0.25">
      <c r="A4" t="s">
        <v>2097</v>
      </c>
      <c r="B4" t="str">
        <f>'FY 2024 EBF Spending Plan'!A2</f>
        <v/>
      </c>
      <c r="C4" t="s">
        <v>2100</v>
      </c>
    </row>
    <row r="5" spans="1:3" x14ac:dyDescent="0.25">
      <c r="A5" t="s">
        <v>2098</v>
      </c>
      <c r="B5" t="str">
        <f>'FY 2024 EBF Spending Plan'!O1</f>
        <v/>
      </c>
      <c r="C5" t="s">
        <v>2100</v>
      </c>
    </row>
    <row r="6" spans="1:3" x14ac:dyDescent="0.25">
      <c r="A6" s="49" t="s">
        <v>2133</v>
      </c>
      <c r="B6">
        <f>'FY 2024 EBF Spending Plan'!B7</f>
        <v>0</v>
      </c>
      <c r="C6" t="s">
        <v>2100</v>
      </c>
    </row>
    <row r="7" spans="1:3" x14ac:dyDescent="0.25">
      <c r="A7" t="s">
        <v>2134</v>
      </c>
      <c r="B7">
        <f>'FY 2024 EBF Spending Plan'!G11</f>
        <v>0</v>
      </c>
      <c r="C7" t="s">
        <v>2100</v>
      </c>
    </row>
    <row r="8" spans="1:3" x14ac:dyDescent="0.25">
      <c r="A8" t="s">
        <v>2135</v>
      </c>
      <c r="B8">
        <f>'FY 2024 EBF Spending Plan'!I11</f>
        <v>0</v>
      </c>
      <c r="C8" t="s">
        <v>2100</v>
      </c>
    </row>
    <row r="9" spans="1:3" x14ac:dyDescent="0.25">
      <c r="A9" t="s">
        <v>2136</v>
      </c>
      <c r="B9">
        <f>'FY 2024 EBF Spending Plan'!L11</f>
        <v>0</v>
      </c>
      <c r="C9" t="s">
        <v>2100</v>
      </c>
    </row>
    <row r="10" spans="1:3" x14ac:dyDescent="0.25">
      <c r="A10" t="s">
        <v>2137</v>
      </c>
      <c r="B10" t="str">
        <f>IF('FY 2024 EBF Spending Plan'!G12="","",'FY 2024 EBF Spending Plan'!G12)</f>
        <v/>
      </c>
      <c r="C10" t="s">
        <v>2100</v>
      </c>
    </row>
    <row r="11" spans="1:3" x14ac:dyDescent="0.25">
      <c r="A11" s="138" t="s">
        <v>2138</v>
      </c>
      <c r="B11" t="str">
        <f>'FY 2024 EBF Spending Plan'!G18</f>
        <v/>
      </c>
      <c r="C11" t="s">
        <v>2101</v>
      </c>
    </row>
    <row r="12" spans="1:3" x14ac:dyDescent="0.25">
      <c r="A12" s="138" t="s">
        <v>2139</v>
      </c>
      <c r="B12" t="str">
        <f>'FY 2024 EBF Spending Plan'!J18</f>
        <v/>
      </c>
      <c r="C12" t="s">
        <v>2101</v>
      </c>
    </row>
    <row r="13" spans="1:3" x14ac:dyDescent="0.25">
      <c r="A13" s="138" t="s">
        <v>2140</v>
      </c>
      <c r="B13" t="str">
        <f>'FY 2024 EBF Spending Plan'!G20</f>
        <v/>
      </c>
      <c r="C13" t="s">
        <v>2101</v>
      </c>
    </row>
    <row r="14" spans="1:3" x14ac:dyDescent="0.25">
      <c r="A14" s="138" t="s">
        <v>2141</v>
      </c>
      <c r="B14" s="13" t="str">
        <f>'FY 2024 EBF Spending Plan'!J20</f>
        <v/>
      </c>
      <c r="C14" t="s">
        <v>2101</v>
      </c>
    </row>
    <row r="15" spans="1:3" x14ac:dyDescent="0.25">
      <c r="A15" s="138" t="s">
        <v>2142</v>
      </c>
      <c r="B15" t="str">
        <f>'FY 2024 EBF Spending Plan'!G22</f>
        <v/>
      </c>
      <c r="C15" t="s">
        <v>2101</v>
      </c>
    </row>
    <row r="16" spans="1:3" x14ac:dyDescent="0.25">
      <c r="A16" s="138" t="s">
        <v>2143</v>
      </c>
      <c r="B16" t="str">
        <f>'FY 2024 EBF Spending Plan'!G24</f>
        <v/>
      </c>
      <c r="C16" t="s">
        <v>2101</v>
      </c>
    </row>
    <row r="17" spans="1:3" x14ac:dyDescent="0.25">
      <c r="A17" s="138" t="s">
        <v>2144</v>
      </c>
      <c r="B17" t="str">
        <f>'FY 2024 EBF Spending Plan'!J22</f>
        <v/>
      </c>
      <c r="C17" t="s">
        <v>2101</v>
      </c>
    </row>
    <row r="18" spans="1:3" x14ac:dyDescent="0.25">
      <c r="A18" s="138" t="s">
        <v>2145</v>
      </c>
      <c r="B18" t="str">
        <f>'FY 2024 EBF Spending Plan'!J24</f>
        <v/>
      </c>
      <c r="C18" t="s">
        <v>2101</v>
      </c>
    </row>
    <row r="19" spans="1:3" x14ac:dyDescent="0.25">
      <c r="A19" s="138" t="s">
        <v>2146</v>
      </c>
      <c r="B19" t="str">
        <f>'FY 2024 EBF Spending Plan'!G26</f>
        <v/>
      </c>
      <c r="C19" t="s">
        <v>2101</v>
      </c>
    </row>
    <row r="20" spans="1:3" x14ac:dyDescent="0.25">
      <c r="A20" s="138" t="s">
        <v>2147</v>
      </c>
      <c r="B20" t="str">
        <f>'FY 2024 EBF Spending Plan'!G27</f>
        <v/>
      </c>
      <c r="C20" t="s">
        <v>2101</v>
      </c>
    </row>
    <row r="21" spans="1:3" x14ac:dyDescent="0.25">
      <c r="A21" s="138" t="s">
        <v>2148</v>
      </c>
      <c r="B21" t="str">
        <f>'FY 2024 EBF Spending Plan'!G28</f>
        <v/>
      </c>
      <c r="C21" t="s">
        <v>2101</v>
      </c>
    </row>
    <row r="22" spans="1:3" x14ac:dyDescent="0.25">
      <c r="A22" t="s">
        <v>2149</v>
      </c>
      <c r="B22" t="str">
        <f>'FY 2024 EBF Spending Plan'!G31</f>
        <v>[Enter $]</v>
      </c>
      <c r="C22" s="49" t="s">
        <v>2102</v>
      </c>
    </row>
    <row r="23" spans="1:3" x14ac:dyDescent="0.25">
      <c r="A23" t="s">
        <v>2150</v>
      </c>
      <c r="B23">
        <f>'FY 2024 EBF Spending Plan'!H31</f>
        <v>0</v>
      </c>
      <c r="C23" s="49" t="s">
        <v>2102</v>
      </c>
    </row>
    <row r="24" spans="1:3" x14ac:dyDescent="0.25">
      <c r="A24" s="138" t="s">
        <v>2151</v>
      </c>
      <c r="B24">
        <f>'FY 2024 EBF Spending Plan'!G35</f>
        <v>0</v>
      </c>
      <c r="C24" s="49" t="s">
        <v>2102</v>
      </c>
    </row>
    <row r="25" spans="1:3" x14ac:dyDescent="0.25">
      <c r="A25" s="138" t="s">
        <v>2152</v>
      </c>
      <c r="B25">
        <f>'FY 2024 EBF Spending Plan'!I35</f>
        <v>0</v>
      </c>
      <c r="C25" s="49" t="s">
        <v>2102</v>
      </c>
    </row>
    <row r="26" spans="1:3" x14ac:dyDescent="0.25">
      <c r="A26" s="138" t="s">
        <v>2153</v>
      </c>
      <c r="B26">
        <f>'FY 2024 EBF Spending Plan'!L35</f>
        <v>0</v>
      </c>
      <c r="C26" s="49" t="s">
        <v>2102</v>
      </c>
    </row>
    <row r="27" spans="1:3" x14ac:dyDescent="0.25">
      <c r="A27" s="138" t="s">
        <v>2154</v>
      </c>
      <c r="B27" t="str">
        <f>IF('FY 2024 EBF Spending Plan'!H37="","",'FY 2024 EBF Spending Plan'!H37)</f>
        <v/>
      </c>
      <c r="C27" s="49" t="s">
        <v>2102</v>
      </c>
    </row>
    <row r="28" spans="1:3" x14ac:dyDescent="0.25">
      <c r="A28" s="138" t="s">
        <v>2155</v>
      </c>
      <c r="B28" t="str">
        <f>IF('FY 2024 EBF Spending Plan'!H38="","",'FY 2024 EBF Spending Plan'!H38)</f>
        <v/>
      </c>
      <c r="C28" s="49" t="s">
        <v>2102</v>
      </c>
    </row>
    <row r="29" spans="1:3" x14ac:dyDescent="0.25">
      <c r="A29" s="138" t="s">
        <v>2156</v>
      </c>
      <c r="B29" t="str">
        <f>IF('FY 2024 EBF Spending Plan'!H39="","",'FY 2024 EBF Spending Plan'!H39)</f>
        <v/>
      </c>
      <c r="C29" s="49" t="s">
        <v>2102</v>
      </c>
    </row>
    <row r="30" spans="1:3" x14ac:dyDescent="0.25">
      <c r="A30" s="138" t="s">
        <v>2157</v>
      </c>
      <c r="B30" t="str">
        <f>IF('FY 2024 EBF Spending Plan'!H40="","",'FY 2024 EBF Spending Plan'!H40)</f>
        <v/>
      </c>
      <c r="C30" s="49" t="s">
        <v>2102</v>
      </c>
    </row>
    <row r="31" spans="1:3" x14ac:dyDescent="0.25">
      <c r="A31" s="138" t="s">
        <v>2158</v>
      </c>
      <c r="B31" t="str">
        <f>IF('FY 2024 EBF Spending Plan'!K37="","",'FY 2024 EBF Spending Plan'!K37)</f>
        <v/>
      </c>
      <c r="C31" s="49" t="s">
        <v>2102</v>
      </c>
    </row>
    <row r="32" spans="1:3" x14ac:dyDescent="0.25">
      <c r="A32" s="138" t="s">
        <v>2159</v>
      </c>
      <c r="B32" t="str">
        <f>IF('FY 2024 EBF Spending Plan'!K38="","",'FY 2024 EBF Spending Plan'!K38)</f>
        <v/>
      </c>
      <c r="C32" s="49" t="s">
        <v>2102</v>
      </c>
    </row>
    <row r="33" spans="1:3" x14ac:dyDescent="0.25">
      <c r="A33" s="138" t="s">
        <v>2160</v>
      </c>
      <c r="B33" t="str">
        <f>IF('FY 2024 EBF Spending Plan'!K39="","",'FY 2024 EBF Spending Plan'!K39)</f>
        <v/>
      </c>
      <c r="C33" s="49" t="s">
        <v>2102</v>
      </c>
    </row>
    <row r="34" spans="1:3" x14ac:dyDescent="0.25">
      <c r="A34" s="138" t="s">
        <v>2161</v>
      </c>
      <c r="B34" t="str">
        <f>IF('FY 2024 EBF Spending Plan'!K40="","",'FY 2024 EBF Spending Plan'!K40)</f>
        <v/>
      </c>
      <c r="C34" s="49" t="s">
        <v>2102</v>
      </c>
    </row>
    <row r="35" spans="1:3" x14ac:dyDescent="0.25">
      <c r="A35" s="138" t="s">
        <v>2162</v>
      </c>
      <c r="B35" t="str">
        <f>IF('FY 2024 EBF Spending Plan'!M37="","",'FY 2024 EBF Spending Plan'!M37)</f>
        <v/>
      </c>
      <c r="C35" s="49" t="s">
        <v>2102</v>
      </c>
    </row>
    <row r="36" spans="1:3" x14ac:dyDescent="0.25">
      <c r="A36" s="138" t="s">
        <v>2163</v>
      </c>
      <c r="B36" t="str">
        <f>IF('FY 2024 EBF Spending Plan'!M38="","",'FY 2024 EBF Spending Plan'!M38)</f>
        <v/>
      </c>
      <c r="C36" s="49" t="s">
        <v>2102</v>
      </c>
    </row>
    <row r="37" spans="1:3" x14ac:dyDescent="0.25">
      <c r="A37" s="138" t="s">
        <v>2164</v>
      </c>
      <c r="B37" t="str">
        <f>IF('FY 2024 EBF Spending Plan'!M39="","",'FY 2024 EBF Spending Plan'!M39)</f>
        <v/>
      </c>
      <c r="C37" s="49" t="s">
        <v>2102</v>
      </c>
    </row>
    <row r="38" spans="1:3" x14ac:dyDescent="0.25">
      <c r="A38" s="138" t="s">
        <v>2165</v>
      </c>
      <c r="B38" t="str">
        <f>IF('FY 2024 EBF Spending Plan'!M40="","",'FY 2024 EBF Spending Plan'!M40)</f>
        <v/>
      </c>
      <c r="C38" s="49" t="s">
        <v>2102</v>
      </c>
    </row>
    <row r="39" spans="1:3" x14ac:dyDescent="0.25">
      <c r="A39" s="138" t="s">
        <v>2166</v>
      </c>
      <c r="B39" t="str">
        <f>IF('FY 2024 EBF Spending Plan'!G41="","",'FY 2024 EBF Spending Plan'!G41)</f>
        <v/>
      </c>
      <c r="C39" s="49" t="s">
        <v>2102</v>
      </c>
    </row>
    <row r="40" spans="1:3" x14ac:dyDescent="0.25">
      <c r="A40" s="138" t="s">
        <v>2167</v>
      </c>
      <c r="B40">
        <f>'FY 2024 EBF Spending Plan'!G43</f>
        <v>0</v>
      </c>
      <c r="C40" s="49" t="s">
        <v>2102</v>
      </c>
    </row>
    <row r="41" spans="1:3" x14ac:dyDescent="0.25">
      <c r="A41" s="138" t="s">
        <v>2168</v>
      </c>
      <c r="B41">
        <f>'FY 2024 EBF Spending Plan'!I43</f>
        <v>0</v>
      </c>
      <c r="C41" s="49" t="s">
        <v>2102</v>
      </c>
    </row>
    <row r="42" spans="1:3" x14ac:dyDescent="0.25">
      <c r="A42" s="138" t="s">
        <v>2169</v>
      </c>
      <c r="B42">
        <f>'FY 2024 EBF Spending Plan'!L43</f>
        <v>0</v>
      </c>
      <c r="C42" s="49" t="s">
        <v>2102</v>
      </c>
    </row>
    <row r="43" spans="1:3" x14ac:dyDescent="0.25">
      <c r="A43" s="138" t="s">
        <v>2170</v>
      </c>
      <c r="B43" t="str">
        <f>IF('FY 2024 EBF Spending Plan'!G44="","",'FY 2024 EBF Spending Plan'!G44)</f>
        <v/>
      </c>
      <c r="C43" s="49" t="s">
        <v>2102</v>
      </c>
    </row>
    <row r="44" spans="1:3" x14ac:dyDescent="0.25">
      <c r="A44" s="138" t="s">
        <v>2171</v>
      </c>
      <c r="B44" t="str">
        <f>'FY 2024 EBF Spending Plan'!F52</f>
        <v/>
      </c>
      <c r="C44" t="s">
        <v>2103</v>
      </c>
    </row>
    <row r="45" spans="1:3" x14ac:dyDescent="0.25">
      <c r="A45" s="138" t="s">
        <v>2172</v>
      </c>
      <c r="B45" t="str">
        <f>'FY 2024 EBF Spending Plan'!F53</f>
        <v/>
      </c>
      <c r="C45" t="s">
        <v>2103</v>
      </c>
    </row>
    <row r="46" spans="1:3" x14ac:dyDescent="0.25">
      <c r="A46" s="138" t="s">
        <v>2173</v>
      </c>
      <c r="B46" t="str">
        <f>'FY 2024 EBF Spending Plan'!F54</f>
        <v/>
      </c>
      <c r="C46" t="s">
        <v>2103</v>
      </c>
    </row>
    <row r="47" spans="1:3" x14ac:dyDescent="0.25">
      <c r="A47" s="138" t="s">
        <v>2174</v>
      </c>
      <c r="B47" t="str">
        <f>'FY 2024 EBF Spending Plan'!F55</f>
        <v/>
      </c>
      <c r="C47" t="s">
        <v>2103</v>
      </c>
    </row>
    <row r="48" spans="1:3" x14ac:dyDescent="0.25">
      <c r="A48" s="138" t="s">
        <v>2175</v>
      </c>
      <c r="B48" t="str">
        <f>'FY 2024 EBF Spending Plan'!F56</f>
        <v/>
      </c>
      <c r="C48" t="s">
        <v>2103</v>
      </c>
    </row>
    <row r="49" spans="1:3" x14ac:dyDescent="0.25">
      <c r="A49" s="138" t="s">
        <v>2176</v>
      </c>
      <c r="B49" t="str">
        <f>'FY 2024 EBF Spending Plan'!F57</f>
        <v/>
      </c>
      <c r="C49" t="s">
        <v>2103</v>
      </c>
    </row>
    <row r="50" spans="1:3" x14ac:dyDescent="0.25">
      <c r="A50" s="138" t="s">
        <v>2177</v>
      </c>
      <c r="B50" t="str">
        <f>'FY 2024 EBF Spending Plan'!F58</f>
        <v/>
      </c>
      <c r="C50" t="s">
        <v>2103</v>
      </c>
    </row>
    <row r="51" spans="1:3" x14ac:dyDescent="0.25">
      <c r="A51" s="138" t="s">
        <v>2178</v>
      </c>
      <c r="B51" t="str">
        <f>'FY 2024 EBF Spending Plan'!F59</f>
        <v/>
      </c>
      <c r="C51" t="s">
        <v>2103</v>
      </c>
    </row>
    <row r="52" spans="1:3" x14ac:dyDescent="0.25">
      <c r="A52" s="138" t="s">
        <v>2179</v>
      </c>
      <c r="B52" t="str">
        <f>'FY 2024 EBF Spending Plan'!F60</f>
        <v/>
      </c>
      <c r="C52" t="s">
        <v>2103</v>
      </c>
    </row>
    <row r="53" spans="1:3" x14ac:dyDescent="0.25">
      <c r="A53" s="138" t="s">
        <v>2180</v>
      </c>
      <c r="B53" t="str">
        <f>'FY 2024 EBF Spending Plan'!F61</f>
        <v/>
      </c>
      <c r="C53" t="s">
        <v>2103</v>
      </c>
    </row>
    <row r="54" spans="1:3" x14ac:dyDescent="0.25">
      <c r="A54" s="138" t="s">
        <v>2181</v>
      </c>
      <c r="B54" t="str">
        <f>'FY 2024 EBF Spending Plan'!F62</f>
        <v/>
      </c>
      <c r="C54" t="s">
        <v>2103</v>
      </c>
    </row>
    <row r="55" spans="1:3" x14ac:dyDescent="0.25">
      <c r="A55" s="138" t="s">
        <v>2182</v>
      </c>
      <c r="B55" t="str">
        <f>'FY 2024 EBF Spending Plan'!F63</f>
        <v/>
      </c>
      <c r="C55" t="s">
        <v>2103</v>
      </c>
    </row>
    <row r="56" spans="1:3" x14ac:dyDescent="0.25">
      <c r="A56" s="138" t="s">
        <v>2183</v>
      </c>
      <c r="B56" t="str">
        <f>'FY 2024 EBF Spending Plan'!F64</f>
        <v/>
      </c>
      <c r="C56" t="s">
        <v>2103</v>
      </c>
    </row>
    <row r="57" spans="1:3" x14ac:dyDescent="0.25">
      <c r="A57" s="138" t="s">
        <v>2184</v>
      </c>
      <c r="B57" t="str">
        <f>'FY 2024 EBF Spending Plan'!F65</f>
        <v/>
      </c>
      <c r="C57" t="s">
        <v>2103</v>
      </c>
    </row>
    <row r="58" spans="1:3" x14ac:dyDescent="0.25">
      <c r="A58" s="138" t="s">
        <v>2185</v>
      </c>
      <c r="B58" t="str">
        <f>'FY 2024 EBF Spending Plan'!F66</f>
        <v/>
      </c>
      <c r="C58" t="s">
        <v>2103</v>
      </c>
    </row>
    <row r="59" spans="1:3" x14ac:dyDescent="0.25">
      <c r="A59" s="138" t="s">
        <v>2186</v>
      </c>
      <c r="B59" t="str">
        <f>'FY 2024 EBF Spending Plan'!F67</f>
        <v/>
      </c>
      <c r="C59" t="s">
        <v>2103</v>
      </c>
    </row>
    <row r="60" spans="1:3" x14ac:dyDescent="0.25">
      <c r="A60" s="138" t="s">
        <v>2187</v>
      </c>
      <c r="B60" t="str">
        <f>'FY 2024 EBF Spending Plan'!F68</f>
        <v/>
      </c>
      <c r="C60" t="s">
        <v>2103</v>
      </c>
    </row>
    <row r="61" spans="1:3" x14ac:dyDescent="0.25">
      <c r="A61" s="138" t="s">
        <v>2188</v>
      </c>
      <c r="B61" t="str">
        <f>'FY 2024 EBF Spending Plan'!F69</f>
        <v/>
      </c>
      <c r="C61" t="s">
        <v>2103</v>
      </c>
    </row>
    <row r="62" spans="1:3" x14ac:dyDescent="0.25">
      <c r="A62" s="138" t="s">
        <v>2189</v>
      </c>
      <c r="B62" t="str">
        <f>'FY 2024 EBF Spending Plan'!F70</f>
        <v/>
      </c>
      <c r="C62" t="s">
        <v>2103</v>
      </c>
    </row>
    <row r="63" spans="1:3" x14ac:dyDescent="0.25">
      <c r="A63" s="138" t="s">
        <v>2190</v>
      </c>
      <c r="B63" t="str">
        <f>'FY 2024 EBF Spending Plan'!F71</f>
        <v/>
      </c>
      <c r="C63" t="s">
        <v>2103</v>
      </c>
    </row>
    <row r="64" spans="1:3" x14ac:dyDescent="0.25">
      <c r="A64" s="138" t="s">
        <v>2191</v>
      </c>
      <c r="B64" t="str">
        <f>'FY 2024 EBF Spending Plan'!F72</f>
        <v/>
      </c>
      <c r="C64" t="s">
        <v>2103</v>
      </c>
    </row>
    <row r="65" spans="1:3" x14ac:dyDescent="0.25">
      <c r="A65" s="138" t="s">
        <v>2192</v>
      </c>
      <c r="B65" t="str">
        <f>'FY 2024 EBF Spending Plan'!F73</f>
        <v/>
      </c>
      <c r="C65" t="s">
        <v>2103</v>
      </c>
    </row>
    <row r="66" spans="1:3" x14ac:dyDescent="0.25">
      <c r="A66" s="138" t="s">
        <v>2193</v>
      </c>
      <c r="B66" t="str">
        <f>'FY 2024 EBF Spending Plan'!F74</f>
        <v/>
      </c>
      <c r="C66" t="s">
        <v>2103</v>
      </c>
    </row>
    <row r="67" spans="1:3" x14ac:dyDescent="0.25">
      <c r="A67" s="138" t="s">
        <v>2194</v>
      </c>
      <c r="B67" t="str">
        <f>'FY 2024 EBF Spending Plan'!F75</f>
        <v/>
      </c>
      <c r="C67" t="s">
        <v>2103</v>
      </c>
    </row>
    <row r="68" spans="1:3" x14ac:dyDescent="0.25">
      <c r="A68" s="138" t="s">
        <v>2195</v>
      </c>
      <c r="B68" t="str">
        <f>'FY 2024 EBF Spending Plan'!F76</f>
        <v/>
      </c>
      <c r="C68" t="s">
        <v>2103</v>
      </c>
    </row>
    <row r="69" spans="1:3" x14ac:dyDescent="0.25">
      <c r="A69" s="138" t="s">
        <v>2196</v>
      </c>
      <c r="B69" t="str">
        <f>'FY 2024 EBF Spending Plan'!F77</f>
        <v/>
      </c>
      <c r="C69" t="s">
        <v>2103</v>
      </c>
    </row>
    <row r="70" spans="1:3" x14ac:dyDescent="0.25">
      <c r="A70" s="138" t="s">
        <v>2197</v>
      </c>
      <c r="B70" t="str">
        <f>'FY 2024 EBF Spending Plan'!F78</f>
        <v/>
      </c>
      <c r="C70" t="s">
        <v>2103</v>
      </c>
    </row>
    <row r="71" spans="1:3" x14ac:dyDescent="0.25">
      <c r="A71" s="138" t="s">
        <v>2198</v>
      </c>
      <c r="B71" t="str">
        <f>'FY 2024 EBF Spending Plan'!F79</f>
        <v/>
      </c>
      <c r="C71" t="s">
        <v>2103</v>
      </c>
    </row>
    <row r="72" spans="1:3" x14ac:dyDescent="0.25">
      <c r="A72" s="138" t="s">
        <v>2199</v>
      </c>
      <c r="B72" t="str">
        <f>'FY 2024 EBF Spending Plan'!F80</f>
        <v/>
      </c>
      <c r="C72" t="s">
        <v>2103</v>
      </c>
    </row>
    <row r="73" spans="1:3" x14ac:dyDescent="0.25">
      <c r="A73" s="138" t="s">
        <v>2200</v>
      </c>
      <c r="B73" t="str">
        <f>'FY 2024 EBF Spending Plan'!F81</f>
        <v/>
      </c>
      <c r="C73" t="s">
        <v>2103</v>
      </c>
    </row>
    <row r="74" spans="1:3" x14ac:dyDescent="0.25">
      <c r="A74" s="138" t="s">
        <v>2201</v>
      </c>
      <c r="B74" t="str">
        <f>'FY 2024 EBF Spending Plan'!F82</f>
        <v/>
      </c>
      <c r="C74" t="s">
        <v>2103</v>
      </c>
    </row>
    <row r="75" spans="1:3" x14ac:dyDescent="0.25">
      <c r="A75" s="138" t="s">
        <v>2202</v>
      </c>
      <c r="B75" t="str">
        <f>'FY 2024 EBF Spending Plan'!F83</f>
        <v/>
      </c>
      <c r="C75" t="s">
        <v>2103</v>
      </c>
    </row>
    <row r="76" spans="1:3" x14ac:dyDescent="0.25">
      <c r="A76" s="138" t="s">
        <v>2203</v>
      </c>
      <c r="B76" t="str">
        <f>'FY 2024 EBF Spending Plan'!F84</f>
        <v/>
      </c>
      <c r="C76" t="s">
        <v>2103</v>
      </c>
    </row>
    <row r="77" spans="1:3" x14ac:dyDescent="0.25">
      <c r="A77" s="138" t="s">
        <v>2204</v>
      </c>
      <c r="B77" t="str">
        <f>'FY 2024 EBF Spending Plan'!F85</f>
        <v/>
      </c>
      <c r="C77" t="s">
        <v>2103</v>
      </c>
    </row>
    <row r="78" spans="1:3" x14ac:dyDescent="0.25">
      <c r="A78" s="138" t="s">
        <v>2205</v>
      </c>
      <c r="B78" t="str">
        <f>'FY 2024 EBF Spending Plan'!F86</f>
        <v/>
      </c>
      <c r="C78" t="s">
        <v>2103</v>
      </c>
    </row>
    <row r="79" spans="1:3" x14ac:dyDescent="0.25">
      <c r="A79" s="138" t="s">
        <v>2206</v>
      </c>
      <c r="B79" t="str">
        <f>'FY 2024 EBF Spending Plan'!F87</f>
        <v/>
      </c>
      <c r="C79" t="s">
        <v>2103</v>
      </c>
    </row>
    <row r="80" spans="1:3" x14ac:dyDescent="0.25">
      <c r="A80" s="138" t="s">
        <v>2207</v>
      </c>
      <c r="B80" t="str">
        <f>'FY 2024 EBF Spending Plan'!F88</f>
        <v/>
      </c>
      <c r="C80" t="s">
        <v>2103</v>
      </c>
    </row>
    <row r="81" spans="1:3" x14ac:dyDescent="0.25">
      <c r="A81" s="138" t="s">
        <v>2208</v>
      </c>
      <c r="B81" t="str">
        <f>'FY 2024 EBF Spending Plan'!F90</f>
        <v/>
      </c>
      <c r="C81" t="s">
        <v>2103</v>
      </c>
    </row>
    <row r="82" spans="1:3" x14ac:dyDescent="0.25">
      <c r="A82" s="138" t="s">
        <v>2209</v>
      </c>
      <c r="B82" t="str">
        <f>IF('FY 2024 EBF Spending Plan'!G52="","",'FY 2024 EBF Spending Plan'!G52)</f>
        <v/>
      </c>
      <c r="C82" t="s">
        <v>2104</v>
      </c>
    </row>
    <row r="83" spans="1:3" x14ac:dyDescent="0.25">
      <c r="A83" s="138" t="s">
        <v>2210</v>
      </c>
      <c r="B83" t="str">
        <f>IF('FY 2024 EBF Spending Plan'!G53="","",'FY 2024 EBF Spending Plan'!G53)</f>
        <v/>
      </c>
      <c r="C83" t="s">
        <v>2104</v>
      </c>
    </row>
    <row r="84" spans="1:3" x14ac:dyDescent="0.25">
      <c r="A84" s="138" t="s">
        <v>2211</v>
      </c>
      <c r="B84" t="str">
        <f>IF('FY 2024 EBF Spending Plan'!G54="","",'FY 2024 EBF Spending Plan'!G54)</f>
        <v/>
      </c>
      <c r="C84" t="s">
        <v>2104</v>
      </c>
    </row>
    <row r="85" spans="1:3" x14ac:dyDescent="0.25">
      <c r="A85" s="138" t="s">
        <v>2212</v>
      </c>
      <c r="B85" t="str">
        <f>IF('FY 2024 EBF Spending Plan'!G55="","",'FY 2024 EBF Spending Plan'!G55)</f>
        <v/>
      </c>
      <c r="C85" t="s">
        <v>2104</v>
      </c>
    </row>
    <row r="86" spans="1:3" x14ac:dyDescent="0.25">
      <c r="A86" s="138" t="s">
        <v>2213</v>
      </c>
      <c r="B86" t="str">
        <f>IF('FY 2024 EBF Spending Plan'!G56="","",'FY 2024 EBF Spending Plan'!G56)</f>
        <v/>
      </c>
      <c r="C86" t="s">
        <v>2104</v>
      </c>
    </row>
    <row r="87" spans="1:3" x14ac:dyDescent="0.25">
      <c r="A87" s="138" t="s">
        <v>2214</v>
      </c>
      <c r="B87" t="str">
        <f>IF('FY 2024 EBF Spending Plan'!G57="","",'FY 2024 EBF Spending Plan'!G57)</f>
        <v/>
      </c>
      <c r="C87" t="s">
        <v>2104</v>
      </c>
    </row>
    <row r="88" spans="1:3" x14ac:dyDescent="0.25">
      <c r="A88" s="138" t="s">
        <v>2215</v>
      </c>
      <c r="B88" t="str">
        <f>IF('FY 2024 EBF Spending Plan'!G58="","",'FY 2024 EBF Spending Plan'!G58)</f>
        <v/>
      </c>
      <c r="C88" t="s">
        <v>2104</v>
      </c>
    </row>
    <row r="89" spans="1:3" x14ac:dyDescent="0.25">
      <c r="A89" s="138" t="s">
        <v>2216</v>
      </c>
      <c r="B89" t="str">
        <f>IF('FY 2024 EBF Spending Plan'!G59="","",'FY 2024 EBF Spending Plan'!G59)</f>
        <v/>
      </c>
      <c r="C89" t="s">
        <v>2104</v>
      </c>
    </row>
    <row r="90" spans="1:3" x14ac:dyDescent="0.25">
      <c r="A90" s="138" t="s">
        <v>2217</v>
      </c>
      <c r="B90" t="str">
        <f>IF('FY 2024 EBF Spending Plan'!G60="","",'FY 2024 EBF Spending Plan'!G60)</f>
        <v/>
      </c>
      <c r="C90" t="s">
        <v>2104</v>
      </c>
    </row>
    <row r="91" spans="1:3" x14ac:dyDescent="0.25">
      <c r="A91" s="138" t="s">
        <v>2218</v>
      </c>
      <c r="B91" t="str">
        <f>IF('FY 2024 EBF Spending Plan'!G61="","",'FY 2024 EBF Spending Plan'!G61)</f>
        <v/>
      </c>
      <c r="C91" t="s">
        <v>2104</v>
      </c>
    </row>
    <row r="92" spans="1:3" x14ac:dyDescent="0.25">
      <c r="A92" s="138" t="s">
        <v>2219</v>
      </c>
      <c r="B92" t="str">
        <f>IF('FY 2024 EBF Spending Plan'!G62="","",'FY 2024 EBF Spending Plan'!G62)</f>
        <v/>
      </c>
      <c r="C92" t="s">
        <v>2104</v>
      </c>
    </row>
    <row r="93" spans="1:3" x14ac:dyDescent="0.25">
      <c r="A93" s="138" t="s">
        <v>2220</v>
      </c>
      <c r="B93" t="str">
        <f>IF('FY 2024 EBF Spending Plan'!G63="","",'FY 2024 EBF Spending Plan'!G63)</f>
        <v/>
      </c>
      <c r="C93" t="s">
        <v>2104</v>
      </c>
    </row>
    <row r="94" spans="1:3" x14ac:dyDescent="0.25">
      <c r="A94" s="138" t="s">
        <v>2221</v>
      </c>
      <c r="B94" t="str">
        <f>IF('FY 2024 EBF Spending Plan'!G64="","",'FY 2024 EBF Spending Plan'!G64)</f>
        <v/>
      </c>
      <c r="C94" t="s">
        <v>2104</v>
      </c>
    </row>
    <row r="95" spans="1:3" x14ac:dyDescent="0.25">
      <c r="A95" s="138" t="s">
        <v>2222</v>
      </c>
      <c r="B95" t="str">
        <f>'FY 2024 EBF Spending Plan'!G65</f>
        <v/>
      </c>
      <c r="C95" t="s">
        <v>2104</v>
      </c>
    </row>
    <row r="96" spans="1:3" x14ac:dyDescent="0.25">
      <c r="A96" s="138" t="s">
        <v>2223</v>
      </c>
      <c r="B96" t="str">
        <f>IF('FY 2024 EBF Spending Plan'!G66="","",'FY 2024 EBF Spending Plan'!G66)</f>
        <v/>
      </c>
      <c r="C96" t="s">
        <v>2104</v>
      </c>
    </row>
    <row r="97" spans="1:3" x14ac:dyDescent="0.25">
      <c r="A97" s="138" t="s">
        <v>2224</v>
      </c>
      <c r="B97" t="str">
        <f>IF('FY 2024 EBF Spending Plan'!G67="","",'FY 2024 EBF Spending Plan'!G67)</f>
        <v/>
      </c>
      <c r="C97" t="s">
        <v>2104</v>
      </c>
    </row>
    <row r="98" spans="1:3" x14ac:dyDescent="0.25">
      <c r="A98" s="138" t="s">
        <v>2225</v>
      </c>
      <c r="B98" t="str">
        <f>IF('FY 2024 EBF Spending Plan'!G68="","",'FY 2024 EBF Spending Plan'!G68)</f>
        <v/>
      </c>
      <c r="C98" t="s">
        <v>2104</v>
      </c>
    </row>
    <row r="99" spans="1:3" x14ac:dyDescent="0.25">
      <c r="A99" s="138" t="s">
        <v>2226</v>
      </c>
      <c r="B99" t="str">
        <f>IF('FY 2024 EBF Spending Plan'!G69="","",'FY 2024 EBF Spending Plan'!G69)</f>
        <v/>
      </c>
      <c r="C99" t="s">
        <v>2104</v>
      </c>
    </row>
    <row r="100" spans="1:3" x14ac:dyDescent="0.25">
      <c r="A100" s="138" t="s">
        <v>2227</v>
      </c>
      <c r="B100" t="str">
        <f>IF('FY 2024 EBF Spending Plan'!G70="","",'FY 2024 EBF Spending Plan'!G70)</f>
        <v/>
      </c>
      <c r="C100" t="s">
        <v>2104</v>
      </c>
    </row>
    <row r="101" spans="1:3" x14ac:dyDescent="0.25">
      <c r="A101" s="138" t="s">
        <v>2228</v>
      </c>
      <c r="B101" t="str">
        <f>IF('FY 2024 EBF Spending Plan'!G71="","",'FY 2024 EBF Spending Plan'!G71)</f>
        <v/>
      </c>
      <c r="C101" t="s">
        <v>2104</v>
      </c>
    </row>
    <row r="102" spans="1:3" x14ac:dyDescent="0.25">
      <c r="A102" s="138" t="s">
        <v>2229</v>
      </c>
      <c r="B102" t="str">
        <f>IF('FY 2024 EBF Spending Plan'!G72="","",'FY 2024 EBF Spending Plan'!G72)</f>
        <v/>
      </c>
      <c r="C102" t="s">
        <v>2104</v>
      </c>
    </row>
    <row r="103" spans="1:3" x14ac:dyDescent="0.25">
      <c r="A103" s="138" t="s">
        <v>2230</v>
      </c>
      <c r="B103" t="str">
        <f>IF('FY 2024 EBF Spending Plan'!G73="","",'FY 2024 EBF Spending Plan'!G73)</f>
        <v/>
      </c>
      <c r="C103" t="s">
        <v>2104</v>
      </c>
    </row>
    <row r="104" spans="1:3" x14ac:dyDescent="0.25">
      <c r="A104" s="138" t="s">
        <v>2231</v>
      </c>
      <c r="B104" t="str">
        <f>IF('FY 2024 EBF Spending Plan'!G74="","",'FY 2024 EBF Spending Plan'!G74)</f>
        <v/>
      </c>
      <c r="C104" t="s">
        <v>2104</v>
      </c>
    </row>
    <row r="105" spans="1:3" x14ac:dyDescent="0.25">
      <c r="A105" s="138" t="s">
        <v>2232</v>
      </c>
      <c r="B105" t="str">
        <f>'FY 2024 EBF Spending Plan'!G75</f>
        <v/>
      </c>
      <c r="C105" t="s">
        <v>2104</v>
      </c>
    </row>
    <row r="106" spans="1:3" x14ac:dyDescent="0.25">
      <c r="A106" s="138" t="s">
        <v>2233</v>
      </c>
      <c r="B106" t="str">
        <f>IF('FY 2024 EBF Spending Plan'!G76="","",'FY 2024 EBF Spending Plan'!G76)</f>
        <v/>
      </c>
      <c r="C106" t="s">
        <v>2104</v>
      </c>
    </row>
    <row r="107" spans="1:3" x14ac:dyDescent="0.25">
      <c r="A107" s="138" t="s">
        <v>2234</v>
      </c>
      <c r="B107" t="str">
        <f>IF('FY 2024 EBF Spending Plan'!G77="","",'FY 2024 EBF Spending Plan'!G77)</f>
        <v/>
      </c>
      <c r="C107" t="s">
        <v>2104</v>
      </c>
    </row>
    <row r="108" spans="1:3" x14ac:dyDescent="0.25">
      <c r="A108" s="138" t="s">
        <v>2235</v>
      </c>
      <c r="B108" t="str">
        <f>IF('FY 2024 EBF Spending Plan'!G78="","",'FY 2024 EBF Spending Plan'!G78)</f>
        <v/>
      </c>
      <c r="C108" t="s">
        <v>2104</v>
      </c>
    </row>
    <row r="109" spans="1:3" x14ac:dyDescent="0.25">
      <c r="A109" s="138" t="s">
        <v>2236</v>
      </c>
      <c r="B109" t="str">
        <f>IF('FY 2024 EBF Spending Plan'!G79="","",'FY 2024 EBF Spending Plan'!G79)</f>
        <v/>
      </c>
      <c r="C109" t="s">
        <v>2104</v>
      </c>
    </row>
    <row r="110" spans="1:3" x14ac:dyDescent="0.25">
      <c r="A110" s="138" t="s">
        <v>2237</v>
      </c>
      <c r="B110" t="str">
        <f>IF('FY 2024 EBF Spending Plan'!G80="","",'FY 2024 EBF Spending Plan'!G80)</f>
        <v/>
      </c>
      <c r="C110" t="s">
        <v>2104</v>
      </c>
    </row>
    <row r="111" spans="1:3" x14ac:dyDescent="0.25">
      <c r="A111" s="138" t="s">
        <v>2238</v>
      </c>
      <c r="B111" t="str">
        <f>IF('FY 2024 EBF Spending Plan'!G81="","",'FY 2024 EBF Spending Plan'!G81)</f>
        <v/>
      </c>
      <c r="C111" t="s">
        <v>2104</v>
      </c>
    </row>
    <row r="112" spans="1:3" x14ac:dyDescent="0.25">
      <c r="A112" s="138" t="s">
        <v>2239</v>
      </c>
      <c r="B112" t="str">
        <f>IF('FY 2024 EBF Spending Plan'!G82="","",'FY 2024 EBF Spending Plan'!G82)</f>
        <v/>
      </c>
      <c r="C112" t="s">
        <v>2104</v>
      </c>
    </row>
    <row r="113" spans="1:3" x14ac:dyDescent="0.25">
      <c r="A113" s="138" t="s">
        <v>2240</v>
      </c>
      <c r="B113" t="str">
        <f>IF('FY 2024 EBF Spending Plan'!G83="","",'FY 2024 EBF Spending Plan'!G83)</f>
        <v/>
      </c>
      <c r="C113" t="s">
        <v>2104</v>
      </c>
    </row>
    <row r="114" spans="1:3" x14ac:dyDescent="0.25">
      <c r="A114" s="138" t="s">
        <v>2241</v>
      </c>
      <c r="B114" t="str">
        <f>IF('FY 2024 EBF Spending Plan'!G84="","",'FY 2024 EBF Spending Plan'!G84)</f>
        <v/>
      </c>
      <c r="C114" t="s">
        <v>2104</v>
      </c>
    </row>
    <row r="115" spans="1:3" x14ac:dyDescent="0.25">
      <c r="A115" s="138" t="s">
        <v>2242</v>
      </c>
      <c r="B115" t="str">
        <f>IF('FY 2024 EBF Spending Plan'!G85="","",'FY 2024 EBF Spending Plan'!G85)</f>
        <v/>
      </c>
      <c r="C115" t="s">
        <v>2104</v>
      </c>
    </row>
    <row r="116" spans="1:3" x14ac:dyDescent="0.25">
      <c r="A116" s="138" t="s">
        <v>2243</v>
      </c>
      <c r="B116" t="str">
        <f>IF('FY 2024 EBF Spending Plan'!G86="","",'FY 2024 EBF Spending Plan'!G86)</f>
        <v/>
      </c>
      <c r="C116" t="s">
        <v>2104</v>
      </c>
    </row>
    <row r="117" spans="1:3" x14ac:dyDescent="0.25">
      <c r="A117" s="138" t="s">
        <v>2244</v>
      </c>
      <c r="B117" t="str">
        <f>IF('FY 2024 EBF Spending Plan'!G87="","",'FY 2024 EBF Spending Plan'!G87)</f>
        <v/>
      </c>
      <c r="C117" t="s">
        <v>2104</v>
      </c>
    </row>
    <row r="118" spans="1:3" x14ac:dyDescent="0.25">
      <c r="A118" s="138" t="s">
        <v>2245</v>
      </c>
      <c r="B118" t="str">
        <f>'FY 2024 EBF Spending Plan'!G88</f>
        <v/>
      </c>
      <c r="C118" t="s">
        <v>2104</v>
      </c>
    </row>
    <row r="119" spans="1:3" x14ac:dyDescent="0.25">
      <c r="A119" s="138" t="s">
        <v>2246</v>
      </c>
      <c r="B119" t="str">
        <f>IF('FY 2024 EBF Spending Plan'!G89="","",'FY 2024 EBF Spending Plan'!G89)</f>
        <v/>
      </c>
      <c r="C119" t="s">
        <v>2104</v>
      </c>
    </row>
    <row r="120" spans="1:3" x14ac:dyDescent="0.25">
      <c r="A120" s="138" t="s">
        <v>2247</v>
      </c>
      <c r="B120" t="str">
        <f>'FY 2024 EBF Spending Plan'!G90</f>
        <v/>
      </c>
      <c r="C120" t="s">
        <v>2104</v>
      </c>
    </row>
    <row r="121" spans="1:3" x14ac:dyDescent="0.25">
      <c r="A121" s="138" t="s">
        <v>2248</v>
      </c>
      <c r="B121" t="str">
        <f>IF('FY 2024 EBF Spending Plan'!H52="","",'FY 2024 EBF Spending Plan'!H52)</f>
        <v/>
      </c>
      <c r="C121" t="s">
        <v>2105</v>
      </c>
    </row>
    <row r="122" spans="1:3" x14ac:dyDescent="0.25">
      <c r="A122" s="138" t="s">
        <v>2249</v>
      </c>
      <c r="B122" t="str">
        <f>IF('FY 2024 EBF Spending Plan'!H53="","",'FY 2024 EBF Spending Plan'!H53)</f>
        <v/>
      </c>
      <c r="C122" t="s">
        <v>2105</v>
      </c>
    </row>
    <row r="123" spans="1:3" x14ac:dyDescent="0.25">
      <c r="A123" s="138" t="s">
        <v>2250</v>
      </c>
      <c r="B123" t="str">
        <f>IF('FY 2024 EBF Spending Plan'!H54="","",'FY 2024 EBF Spending Plan'!H54)</f>
        <v/>
      </c>
      <c r="C123" t="s">
        <v>2105</v>
      </c>
    </row>
    <row r="124" spans="1:3" x14ac:dyDescent="0.25">
      <c r="A124" s="138" t="s">
        <v>2251</v>
      </c>
      <c r="B124" t="str">
        <f>IF('FY 2024 EBF Spending Plan'!H55="","",'FY 2024 EBF Spending Plan'!H55)</f>
        <v/>
      </c>
      <c r="C124" t="s">
        <v>2105</v>
      </c>
    </row>
    <row r="125" spans="1:3" x14ac:dyDescent="0.25">
      <c r="A125" s="138" t="s">
        <v>2252</v>
      </c>
      <c r="B125" t="str">
        <f>IF('FY 2024 EBF Spending Plan'!H56="","",'FY 2024 EBF Spending Plan'!H56)</f>
        <v/>
      </c>
      <c r="C125" t="s">
        <v>2105</v>
      </c>
    </row>
    <row r="126" spans="1:3" x14ac:dyDescent="0.25">
      <c r="A126" s="138" t="s">
        <v>2253</v>
      </c>
      <c r="B126" t="str">
        <f>IF('FY 2024 EBF Spending Plan'!H57="","",'FY 2024 EBF Spending Plan'!H57)</f>
        <v/>
      </c>
      <c r="C126" t="s">
        <v>2105</v>
      </c>
    </row>
    <row r="127" spans="1:3" x14ac:dyDescent="0.25">
      <c r="A127" s="138" t="s">
        <v>2254</v>
      </c>
      <c r="B127" t="str">
        <f>IF('FY 2024 EBF Spending Plan'!H58="","",'FY 2024 EBF Spending Plan'!H58)</f>
        <v/>
      </c>
      <c r="C127" t="s">
        <v>2105</v>
      </c>
    </row>
    <row r="128" spans="1:3" x14ac:dyDescent="0.25">
      <c r="A128" s="138" t="s">
        <v>2255</v>
      </c>
      <c r="B128" t="str">
        <f>IF('FY 2024 EBF Spending Plan'!H59="","",'FY 2024 EBF Spending Plan'!H59)</f>
        <v/>
      </c>
      <c r="C128" t="s">
        <v>2105</v>
      </c>
    </row>
    <row r="129" spans="1:3" x14ac:dyDescent="0.25">
      <c r="A129" s="138" t="s">
        <v>2256</v>
      </c>
      <c r="B129" t="str">
        <f>IF('FY 2024 EBF Spending Plan'!H60="","",'FY 2024 EBF Spending Plan'!H60)</f>
        <v/>
      </c>
      <c r="C129" t="s">
        <v>2105</v>
      </c>
    </row>
    <row r="130" spans="1:3" x14ac:dyDescent="0.25">
      <c r="A130" s="138" t="s">
        <v>2257</v>
      </c>
      <c r="B130" t="str">
        <f>IF('FY 2024 EBF Spending Plan'!H61="","",'FY 2024 EBF Spending Plan'!H61)</f>
        <v/>
      </c>
      <c r="C130" t="s">
        <v>2105</v>
      </c>
    </row>
    <row r="131" spans="1:3" x14ac:dyDescent="0.25">
      <c r="A131" s="138" t="s">
        <v>2258</v>
      </c>
      <c r="B131" t="str">
        <f>IF('FY 2024 EBF Spending Plan'!H62="","",'FY 2024 EBF Spending Plan'!H62)</f>
        <v/>
      </c>
      <c r="C131" t="s">
        <v>2105</v>
      </c>
    </row>
    <row r="132" spans="1:3" x14ac:dyDescent="0.25">
      <c r="A132" s="138" t="s">
        <v>2259</v>
      </c>
      <c r="B132" t="str">
        <f>IF('FY 2024 EBF Spending Plan'!H63="","",'FY 2024 EBF Spending Plan'!H63)</f>
        <v/>
      </c>
      <c r="C132" t="s">
        <v>2105</v>
      </c>
    </row>
    <row r="133" spans="1:3" x14ac:dyDescent="0.25">
      <c r="A133" s="138" t="s">
        <v>2260</v>
      </c>
      <c r="B133" t="str">
        <f>IF('FY 2024 EBF Spending Plan'!H64="","",'FY 2024 EBF Spending Plan'!H64)</f>
        <v/>
      </c>
      <c r="C133" t="s">
        <v>2105</v>
      </c>
    </row>
    <row r="134" spans="1:3" x14ac:dyDescent="0.25">
      <c r="A134" s="138" t="s">
        <v>2261</v>
      </c>
      <c r="B134" t="str">
        <f>'FY 2024 EBF Spending Plan'!H65</f>
        <v/>
      </c>
      <c r="C134" t="s">
        <v>2105</v>
      </c>
    </row>
    <row r="135" spans="1:3" x14ac:dyDescent="0.25">
      <c r="A135" s="138" t="s">
        <v>2262</v>
      </c>
      <c r="B135" t="str">
        <f>IF('FY 2024 EBF Spending Plan'!H66="","",'FY 2024 EBF Spending Plan'!H66)</f>
        <v/>
      </c>
      <c r="C135" t="s">
        <v>2105</v>
      </c>
    </row>
    <row r="136" spans="1:3" x14ac:dyDescent="0.25">
      <c r="A136" s="138" t="s">
        <v>2263</v>
      </c>
      <c r="B136" t="str">
        <f>IF('FY 2024 EBF Spending Plan'!H67="","",'FY 2024 EBF Spending Plan'!H67)</f>
        <v/>
      </c>
      <c r="C136" t="s">
        <v>2105</v>
      </c>
    </row>
    <row r="137" spans="1:3" x14ac:dyDescent="0.25">
      <c r="A137" s="138" t="s">
        <v>2264</v>
      </c>
      <c r="B137" t="str">
        <f>IF('FY 2024 EBF Spending Plan'!H68="","",'FY 2024 EBF Spending Plan'!H68)</f>
        <v/>
      </c>
      <c r="C137" t="s">
        <v>2105</v>
      </c>
    </row>
    <row r="138" spans="1:3" x14ac:dyDescent="0.25">
      <c r="A138" s="138" t="s">
        <v>2265</v>
      </c>
      <c r="B138" t="str">
        <f>IF('FY 2024 EBF Spending Plan'!H69="","",'FY 2024 EBF Spending Plan'!H69)</f>
        <v/>
      </c>
      <c r="C138" t="s">
        <v>2105</v>
      </c>
    </row>
    <row r="139" spans="1:3" x14ac:dyDescent="0.25">
      <c r="A139" s="138" t="s">
        <v>2266</v>
      </c>
      <c r="B139" t="str">
        <f>IF('FY 2024 EBF Spending Plan'!H70="","",'FY 2024 EBF Spending Plan'!H70)</f>
        <v/>
      </c>
      <c r="C139" t="s">
        <v>2105</v>
      </c>
    </row>
    <row r="140" spans="1:3" x14ac:dyDescent="0.25">
      <c r="A140" s="138" t="s">
        <v>2267</v>
      </c>
      <c r="B140" t="str">
        <f>IF('FY 2024 EBF Spending Plan'!H71="","",'FY 2024 EBF Spending Plan'!H71)</f>
        <v/>
      </c>
      <c r="C140" t="s">
        <v>2105</v>
      </c>
    </row>
    <row r="141" spans="1:3" x14ac:dyDescent="0.25">
      <c r="A141" s="138" t="s">
        <v>2268</v>
      </c>
      <c r="B141" t="str">
        <f>IF('FY 2024 EBF Spending Plan'!H72="","",'FY 2024 EBF Spending Plan'!H72)</f>
        <v/>
      </c>
      <c r="C141" t="s">
        <v>2105</v>
      </c>
    </row>
    <row r="142" spans="1:3" x14ac:dyDescent="0.25">
      <c r="A142" s="138" t="s">
        <v>2269</v>
      </c>
      <c r="B142" t="str">
        <f>IF('FY 2024 EBF Spending Plan'!H73="","",'FY 2024 EBF Spending Plan'!H73)</f>
        <v/>
      </c>
      <c r="C142" t="s">
        <v>2105</v>
      </c>
    </row>
    <row r="143" spans="1:3" x14ac:dyDescent="0.25">
      <c r="A143" s="138" t="s">
        <v>2270</v>
      </c>
      <c r="B143" t="str">
        <f>IF('FY 2024 EBF Spending Plan'!H74="","",'FY 2024 EBF Spending Plan'!H74)</f>
        <v/>
      </c>
      <c r="C143" t="s">
        <v>2105</v>
      </c>
    </row>
    <row r="144" spans="1:3" x14ac:dyDescent="0.25">
      <c r="A144" s="138" t="s">
        <v>2271</v>
      </c>
      <c r="B144" t="str">
        <f>'FY 2024 EBF Spending Plan'!H75</f>
        <v/>
      </c>
      <c r="C144" t="s">
        <v>2105</v>
      </c>
    </row>
    <row r="145" spans="1:3" x14ac:dyDescent="0.25">
      <c r="A145" s="138" t="s">
        <v>2272</v>
      </c>
      <c r="B145" t="str">
        <f>IF('FY 2024 EBF Spending Plan'!H76="","",'FY 2024 EBF Spending Plan'!H76)</f>
        <v/>
      </c>
      <c r="C145" t="s">
        <v>2105</v>
      </c>
    </row>
    <row r="146" spans="1:3" x14ac:dyDescent="0.25">
      <c r="A146" s="138" t="s">
        <v>2273</v>
      </c>
      <c r="B146" t="str">
        <f>IF('FY 2024 EBF Spending Plan'!H77="","",'FY 2024 EBF Spending Plan'!H77)</f>
        <v/>
      </c>
      <c r="C146" t="s">
        <v>2105</v>
      </c>
    </row>
    <row r="147" spans="1:3" x14ac:dyDescent="0.25">
      <c r="A147" s="138" t="s">
        <v>2274</v>
      </c>
      <c r="B147" t="str">
        <f>IF('FY 2024 EBF Spending Plan'!H78="","",'FY 2024 EBF Spending Plan'!H78)</f>
        <v/>
      </c>
      <c r="C147" t="s">
        <v>2105</v>
      </c>
    </row>
    <row r="148" spans="1:3" x14ac:dyDescent="0.25">
      <c r="A148" s="138" t="s">
        <v>2275</v>
      </c>
      <c r="B148" t="str">
        <f>IF('FY 2024 EBF Spending Plan'!H79="","",'FY 2024 EBF Spending Plan'!H79)</f>
        <v/>
      </c>
      <c r="C148" t="s">
        <v>2105</v>
      </c>
    </row>
    <row r="149" spans="1:3" x14ac:dyDescent="0.25">
      <c r="A149" s="138" t="s">
        <v>2276</v>
      </c>
      <c r="B149" t="str">
        <f>IF('FY 2024 EBF Spending Plan'!H80="","",'FY 2024 EBF Spending Plan'!H80)</f>
        <v/>
      </c>
      <c r="C149" t="s">
        <v>2105</v>
      </c>
    </row>
    <row r="150" spans="1:3" x14ac:dyDescent="0.25">
      <c r="A150" s="138" t="s">
        <v>2277</v>
      </c>
      <c r="B150" t="str">
        <f>IF('FY 2024 EBF Spending Plan'!H81="","",'FY 2024 EBF Spending Plan'!H81)</f>
        <v/>
      </c>
      <c r="C150" t="s">
        <v>2105</v>
      </c>
    </row>
    <row r="151" spans="1:3" x14ac:dyDescent="0.25">
      <c r="A151" s="138" t="s">
        <v>2278</v>
      </c>
      <c r="B151" t="str">
        <f>IF('FY 2024 EBF Spending Plan'!H82="","",'FY 2024 EBF Spending Plan'!H82)</f>
        <v/>
      </c>
      <c r="C151" t="s">
        <v>2105</v>
      </c>
    </row>
    <row r="152" spans="1:3" x14ac:dyDescent="0.25">
      <c r="A152" s="138" t="s">
        <v>2279</v>
      </c>
      <c r="B152" t="str">
        <f>IF('FY 2024 EBF Spending Plan'!H83="","",'FY 2024 EBF Spending Plan'!H83)</f>
        <v/>
      </c>
      <c r="C152" t="s">
        <v>2105</v>
      </c>
    </row>
    <row r="153" spans="1:3" x14ac:dyDescent="0.25">
      <c r="A153" s="138" t="s">
        <v>2280</v>
      </c>
      <c r="B153" t="str">
        <f>IF('FY 2024 EBF Spending Plan'!H84="","",'FY 2024 EBF Spending Plan'!H84)</f>
        <v/>
      </c>
      <c r="C153" t="s">
        <v>2105</v>
      </c>
    </row>
    <row r="154" spans="1:3" x14ac:dyDescent="0.25">
      <c r="A154" s="138" t="s">
        <v>2281</v>
      </c>
      <c r="B154" t="str">
        <f>IF('FY 2024 EBF Spending Plan'!H85="","",'FY 2024 EBF Spending Plan'!H85)</f>
        <v/>
      </c>
      <c r="C154" t="s">
        <v>2105</v>
      </c>
    </row>
    <row r="155" spans="1:3" x14ac:dyDescent="0.25">
      <c r="A155" s="138" t="s">
        <v>2282</v>
      </c>
      <c r="B155" t="str">
        <f>IF('FY 2024 EBF Spending Plan'!H86="","",'FY 2024 EBF Spending Plan'!H86)</f>
        <v/>
      </c>
      <c r="C155" t="s">
        <v>2105</v>
      </c>
    </row>
    <row r="156" spans="1:3" x14ac:dyDescent="0.25">
      <c r="A156" s="138" t="s">
        <v>2283</v>
      </c>
      <c r="B156" t="str">
        <f>IF('FY 2024 EBF Spending Plan'!H87="","",'FY 2024 EBF Spending Plan'!H87)</f>
        <v/>
      </c>
      <c r="C156" t="s">
        <v>2105</v>
      </c>
    </row>
    <row r="157" spans="1:3" x14ac:dyDescent="0.25">
      <c r="A157" s="138" t="s">
        <v>2284</v>
      </c>
      <c r="B157" t="str">
        <f>'FY 2024 EBF Spending Plan'!H88</f>
        <v/>
      </c>
      <c r="C157" t="s">
        <v>2105</v>
      </c>
    </row>
    <row r="158" spans="1:3" x14ac:dyDescent="0.25">
      <c r="A158" s="138" t="s">
        <v>2285</v>
      </c>
      <c r="B158" t="str">
        <f>IF('FY 2024 EBF Spending Plan'!H89="","",'FY 2024 EBF Spending Plan'!H89)</f>
        <v/>
      </c>
      <c r="C158" t="s">
        <v>2105</v>
      </c>
    </row>
    <row r="159" spans="1:3" x14ac:dyDescent="0.25">
      <c r="A159" s="138" t="s">
        <v>2286</v>
      </c>
      <c r="B159" t="str">
        <f>'FY 2024 EBF Spending Plan'!H90</f>
        <v/>
      </c>
      <c r="C159" t="s">
        <v>2105</v>
      </c>
    </row>
    <row r="160" spans="1:3" x14ac:dyDescent="0.25">
      <c r="A160" s="138" t="s">
        <v>2287</v>
      </c>
      <c r="B160" t="str">
        <f>IF('FY 2024 EBF Spending Plan'!G93="","",'FY 2024 EBF Spending Plan'!G93)</f>
        <v/>
      </c>
      <c r="C160" t="s">
        <v>2104</v>
      </c>
    </row>
    <row r="161" spans="1:3" x14ac:dyDescent="0.25">
      <c r="A161" t="s">
        <v>2288</v>
      </c>
      <c r="B161" t="str">
        <f>'FY 2024 EBF Spending Plan'!G100</f>
        <v>[Enter $]</v>
      </c>
      <c r="C161" t="s">
        <v>2099</v>
      </c>
    </row>
    <row r="162" spans="1:3" x14ac:dyDescent="0.25">
      <c r="A162" t="s">
        <v>2289</v>
      </c>
      <c r="B162">
        <f>'FY 2024 EBF Spending Plan'!H100</f>
        <v>0</v>
      </c>
      <c r="C162" t="s">
        <v>2099</v>
      </c>
    </row>
    <row r="163" spans="1:3" x14ac:dyDescent="0.25">
      <c r="A163" t="s">
        <v>2290</v>
      </c>
      <c r="B163" t="str">
        <f>'FY 2024 EBF Spending Plan'!G101</f>
        <v>[Enter $]</v>
      </c>
      <c r="C163" t="s">
        <v>2099</v>
      </c>
    </row>
    <row r="164" spans="1:3" x14ac:dyDescent="0.25">
      <c r="A164" t="s">
        <v>2291</v>
      </c>
      <c r="B164">
        <f>'FY 2024 EBF Spending Plan'!H101</f>
        <v>0</v>
      </c>
      <c r="C164" t="s">
        <v>2099</v>
      </c>
    </row>
    <row r="165" spans="1:3" x14ac:dyDescent="0.25">
      <c r="A165" t="s">
        <v>2292</v>
      </c>
      <c r="B165" t="str">
        <f>'FY 2024 EBF Spending Plan'!G102</f>
        <v>[Enter $]</v>
      </c>
      <c r="C165" t="s">
        <v>2099</v>
      </c>
    </row>
    <row r="166" spans="1:3" x14ac:dyDescent="0.25">
      <c r="A166" t="s">
        <v>2293</v>
      </c>
      <c r="B166">
        <f>'FY 2024 EBF Spending Plan'!H102</f>
        <v>0</v>
      </c>
      <c r="C166" t="s">
        <v>2099</v>
      </c>
    </row>
    <row r="167" spans="1:3" x14ac:dyDescent="0.25">
      <c r="A167" s="138" t="s">
        <v>2294</v>
      </c>
      <c r="B167" t="str">
        <f>IF('FY 2024 EBF Spending Plan'!H104="","",'FY 2024 EBF Spending Plan'!H104)</f>
        <v/>
      </c>
      <c r="C167" t="s">
        <v>2099</v>
      </c>
    </row>
    <row r="168" spans="1:3" x14ac:dyDescent="0.25">
      <c r="A168" s="138" t="s">
        <v>2295</v>
      </c>
      <c r="B168" t="str">
        <f>IF('FY 2024 EBF Spending Plan'!G105="[Optional - Enter $]","",'FY 2024 EBF Spending Plan'!G105)</f>
        <v/>
      </c>
      <c r="C168" t="s">
        <v>2099</v>
      </c>
    </row>
    <row r="169" spans="1:3" x14ac:dyDescent="0.25">
      <c r="A169" s="138" t="s">
        <v>2296</v>
      </c>
      <c r="B169" t="str">
        <f>IF('FY 2024 EBF Spending Plan'!H106="","",'FY 2024 EBF Spending Plan'!H106)</f>
        <v/>
      </c>
      <c r="C169" t="s">
        <v>2099</v>
      </c>
    </row>
    <row r="170" spans="1:3" x14ac:dyDescent="0.25">
      <c r="A170" s="138" t="s">
        <v>2297</v>
      </c>
      <c r="B170" s="138" t="str">
        <f>IF('FY 2024 EBF Spending Plan'!G107="[Optional - Enter $]","",'FY 2024 EBF Spending Plan'!G107)</f>
        <v/>
      </c>
      <c r="C170" t="s">
        <v>2099</v>
      </c>
    </row>
    <row r="171" spans="1:3" x14ac:dyDescent="0.25">
      <c r="A171" s="138" t="s">
        <v>2298</v>
      </c>
      <c r="B171" s="138" t="str">
        <f>IF('FY 2024 EBF Spending Plan'!K104="","",'FY 2024 EBF Spending Plan'!K104)</f>
        <v/>
      </c>
      <c r="C171" t="s">
        <v>2099</v>
      </c>
    </row>
    <row r="172" spans="1:3" x14ac:dyDescent="0.25">
      <c r="A172" s="138" t="s">
        <v>2299</v>
      </c>
      <c r="B172" s="138" t="str">
        <f>IF('FY 2024 EBF Spending Plan'!I105="[Optional - Enter $]","",'FY 2024 EBF Spending Plan'!I105)</f>
        <v/>
      </c>
      <c r="C172" t="s">
        <v>2099</v>
      </c>
    </row>
    <row r="173" spans="1:3" x14ac:dyDescent="0.25">
      <c r="A173" s="138" t="s">
        <v>2300</v>
      </c>
      <c r="B173" s="138" t="str">
        <f>IF('FY 2024 EBF Spending Plan'!K106="","",'FY 2024 EBF Spending Plan'!K106)</f>
        <v/>
      </c>
      <c r="C173" t="s">
        <v>2099</v>
      </c>
    </row>
    <row r="174" spans="1:3" x14ac:dyDescent="0.25">
      <c r="A174" s="138" t="s">
        <v>2301</v>
      </c>
      <c r="B174" s="138" t="str">
        <f>IF('FY 2024 EBF Spending Plan'!I107="[Optional - Enter $]","",'FY 2024 EBF Spending Plan'!I107)</f>
        <v/>
      </c>
      <c r="C174" t="s">
        <v>2099</v>
      </c>
    </row>
    <row r="175" spans="1:3" x14ac:dyDescent="0.25">
      <c r="A175" s="138" t="s">
        <v>2302</v>
      </c>
      <c r="B175" s="138" t="str">
        <f>IF('FY 2024 EBF Spending Plan'!M104="","",'FY 2024 EBF Spending Plan'!M104)</f>
        <v/>
      </c>
      <c r="C175" t="s">
        <v>2099</v>
      </c>
    </row>
    <row r="176" spans="1:3" x14ac:dyDescent="0.25">
      <c r="A176" s="138" t="s">
        <v>2303</v>
      </c>
      <c r="B176" s="138" t="str">
        <f>IF('FY 2024 EBF Spending Plan'!L105="[Optional - Enter $]","",'FY 2024 EBF Spending Plan'!L105)</f>
        <v/>
      </c>
      <c r="C176" t="s">
        <v>2099</v>
      </c>
    </row>
    <row r="177" spans="1:3" x14ac:dyDescent="0.25">
      <c r="A177" s="138" t="s">
        <v>2304</v>
      </c>
      <c r="B177" s="138" t="str">
        <f>IF('FY 2024 EBF Spending Plan'!G108="","",'FY 2024 EBF Spending Plan'!G108)</f>
        <v/>
      </c>
      <c r="C177" t="s">
        <v>2099</v>
      </c>
    </row>
    <row r="178" spans="1:3" x14ac:dyDescent="0.25">
      <c r="A178" s="138" t="s">
        <v>2305</v>
      </c>
      <c r="B178" s="138" t="str">
        <f>IF('FY 2024 EBF Spending Plan'!H111="","",'FY 2024 EBF Spending Plan'!H111)</f>
        <v/>
      </c>
      <c r="C178" t="s">
        <v>2099</v>
      </c>
    </row>
    <row r="179" spans="1:3" x14ac:dyDescent="0.25">
      <c r="A179" s="138" t="s">
        <v>2306</v>
      </c>
      <c r="B179" s="138" t="str">
        <f>IF('FY 2024 EBF Spending Plan'!G112="[Optional - Enter $]","",'FY 2024 EBF Spending Plan'!G112)</f>
        <v/>
      </c>
      <c r="C179" t="s">
        <v>2099</v>
      </c>
    </row>
    <row r="180" spans="1:3" x14ac:dyDescent="0.25">
      <c r="A180" s="138" t="s">
        <v>2307</v>
      </c>
      <c r="B180" s="138" t="str">
        <f>IF('FY 2024 EBF Spending Plan'!H113="","",'FY 2024 EBF Spending Plan'!H113)</f>
        <v/>
      </c>
      <c r="C180" t="s">
        <v>2099</v>
      </c>
    </row>
    <row r="181" spans="1:3" x14ac:dyDescent="0.25">
      <c r="A181" s="138" t="s">
        <v>2308</v>
      </c>
      <c r="B181" s="138" t="str">
        <f>IF('FY 2024 EBF Spending Plan'!G114="[Optional - Enter $]","",'FY 2024 EBF Spending Plan'!G114)</f>
        <v/>
      </c>
      <c r="C181" t="s">
        <v>2099</v>
      </c>
    </row>
    <row r="182" spans="1:3" x14ac:dyDescent="0.25">
      <c r="A182" s="138" t="s">
        <v>2309</v>
      </c>
      <c r="B182" s="138" t="str">
        <f>IF('FY 2024 EBF Spending Plan'!K111="","",'FY 2024 EBF Spending Plan'!K111)</f>
        <v/>
      </c>
      <c r="C182" t="s">
        <v>2099</v>
      </c>
    </row>
    <row r="183" spans="1:3" x14ac:dyDescent="0.25">
      <c r="A183" s="138" t="s">
        <v>2310</v>
      </c>
      <c r="B183" s="138" t="str">
        <f>IF('FY 2024 EBF Spending Plan'!I112="[Optional - Enter $]","",'FY 2024 EBF Spending Plan'!I112)</f>
        <v/>
      </c>
      <c r="C183" t="s">
        <v>2099</v>
      </c>
    </row>
    <row r="184" spans="1:3" x14ac:dyDescent="0.25">
      <c r="A184" s="138" t="s">
        <v>2311</v>
      </c>
      <c r="B184" s="138" t="str">
        <f>IF('FY 2024 EBF Spending Plan'!K113="","",'FY 2024 EBF Spending Plan'!K113)</f>
        <v/>
      </c>
      <c r="C184" t="s">
        <v>2099</v>
      </c>
    </row>
    <row r="185" spans="1:3" x14ac:dyDescent="0.25">
      <c r="A185" s="138" t="s">
        <v>2312</v>
      </c>
      <c r="B185" s="138" t="str">
        <f>IF('FY 2024 EBF Spending Plan'!I114="[Optional - Enter $]","",'FY 2024 EBF Spending Plan'!I114)</f>
        <v/>
      </c>
      <c r="C185" t="s">
        <v>2099</v>
      </c>
    </row>
    <row r="186" spans="1:3" x14ac:dyDescent="0.25">
      <c r="A186" s="138" t="s">
        <v>2313</v>
      </c>
      <c r="B186" s="138" t="str">
        <f>IF('FY 2024 EBF Spending Plan'!M111="","",'FY 2024 EBF Spending Plan'!M111)</f>
        <v/>
      </c>
      <c r="C186" t="s">
        <v>2099</v>
      </c>
    </row>
    <row r="187" spans="1:3" x14ac:dyDescent="0.25">
      <c r="A187" s="138" t="s">
        <v>2314</v>
      </c>
      <c r="B187" s="138" t="str">
        <f>IF('FY 2024 EBF Spending Plan'!L112="[Optional - Enter $]","",'FY 2024 EBF Spending Plan'!L112)</f>
        <v/>
      </c>
      <c r="C187" t="s">
        <v>2099</v>
      </c>
    </row>
    <row r="188" spans="1:3" x14ac:dyDescent="0.25">
      <c r="A188" s="138" t="s">
        <v>2315</v>
      </c>
      <c r="B188" s="138" t="str">
        <f>IF('FY 2024 EBF Spending Plan'!M113="","",'FY 2024 EBF Spending Plan'!M113)</f>
        <v/>
      </c>
      <c r="C188" t="s">
        <v>2099</v>
      </c>
    </row>
    <row r="189" spans="1:3" x14ac:dyDescent="0.25">
      <c r="A189" s="138" t="s">
        <v>2316</v>
      </c>
      <c r="B189" s="138" t="str">
        <f>IF('FY 2024 EBF Spending Plan'!L114="[Optional - Enter $]","",'FY 2024 EBF Spending Plan'!L114)</f>
        <v/>
      </c>
      <c r="C189" t="s">
        <v>2099</v>
      </c>
    </row>
    <row r="190" spans="1:3" x14ac:dyDescent="0.25">
      <c r="A190" s="138" t="s">
        <v>2317</v>
      </c>
      <c r="B190" s="138" t="str">
        <f>IF('FY 2024 EBF Spending Plan'!G115="","",'FY 2024 EBF Spending Plan'!G115)</f>
        <v/>
      </c>
      <c r="C190" t="s">
        <v>2099</v>
      </c>
    </row>
    <row r="191" spans="1:3" x14ac:dyDescent="0.25">
      <c r="A191" s="138" t="s">
        <v>2318</v>
      </c>
      <c r="B191" s="138" t="str">
        <f>IF('FY 2024 EBF Spending Plan'!H118="","",'FY 2024 EBF Spending Plan'!H118)</f>
        <v/>
      </c>
      <c r="C191" t="s">
        <v>2099</v>
      </c>
    </row>
    <row r="192" spans="1:3" x14ac:dyDescent="0.25">
      <c r="A192" s="138" t="s">
        <v>2319</v>
      </c>
      <c r="B192" s="138" t="str">
        <f>IF('FY 2024 EBF Spending Plan'!G119="[Optional - Enter $]","",'FY 2024 EBF Spending Plan'!G119)</f>
        <v/>
      </c>
      <c r="C192" t="s">
        <v>2099</v>
      </c>
    </row>
    <row r="193" spans="1:3" x14ac:dyDescent="0.25">
      <c r="A193" s="138" t="s">
        <v>2320</v>
      </c>
      <c r="B193" s="138" t="str">
        <f>IF('FY 2024 EBF Spending Plan'!H120="","",'FY 2024 EBF Spending Plan'!H120)</f>
        <v/>
      </c>
      <c r="C193" t="s">
        <v>2099</v>
      </c>
    </row>
    <row r="194" spans="1:3" x14ac:dyDescent="0.25">
      <c r="A194" s="138" t="s">
        <v>2321</v>
      </c>
      <c r="B194" s="138" t="str">
        <f>IF('FY 2024 EBF Spending Plan'!G121="[Optional - Enter $]","",'FY 2024 EBF Spending Plan'!G121)</f>
        <v/>
      </c>
      <c r="C194" t="s">
        <v>2099</v>
      </c>
    </row>
    <row r="195" spans="1:3" x14ac:dyDescent="0.25">
      <c r="A195" s="138" t="s">
        <v>2322</v>
      </c>
      <c r="B195" s="138" t="str">
        <f>IF('FY 2024 EBF Spending Plan'!K118="","",'FY 2024 EBF Spending Plan'!K118)</f>
        <v/>
      </c>
      <c r="C195" t="s">
        <v>2099</v>
      </c>
    </row>
    <row r="196" spans="1:3" x14ac:dyDescent="0.25">
      <c r="A196" s="138" t="s">
        <v>2323</v>
      </c>
      <c r="B196" s="138" t="str">
        <f>IF('FY 2024 EBF Spending Plan'!I119="[Optional - Enter $]","",'FY 2024 EBF Spending Plan'!I119)</f>
        <v/>
      </c>
      <c r="C196" t="s">
        <v>2099</v>
      </c>
    </row>
    <row r="197" spans="1:3" x14ac:dyDescent="0.25">
      <c r="A197" s="138" t="s">
        <v>2324</v>
      </c>
      <c r="B197" s="138" t="str">
        <f>IF('FY 2024 EBF Spending Plan'!K120="","",'FY 2024 EBF Spending Plan'!K120)</f>
        <v/>
      </c>
      <c r="C197" t="s">
        <v>2099</v>
      </c>
    </row>
    <row r="198" spans="1:3" x14ac:dyDescent="0.25">
      <c r="A198" s="138" t="s">
        <v>2325</v>
      </c>
      <c r="B198" s="138" t="str">
        <f>IF('FY 2024 EBF Spending Plan'!I121="[Optional - Enter $]","",'FY 2024 EBF Spending Plan'!I121)</f>
        <v/>
      </c>
      <c r="C198" t="s">
        <v>2099</v>
      </c>
    </row>
    <row r="199" spans="1:3" x14ac:dyDescent="0.25">
      <c r="A199" s="138" t="s">
        <v>2326</v>
      </c>
      <c r="B199" s="138" t="str">
        <f>IF('FY 2024 EBF Spending Plan'!G122="","",'FY 2024 EBF Spending Plan'!G122)</f>
        <v/>
      </c>
      <c r="C199" t="s">
        <v>2099</v>
      </c>
    </row>
    <row r="200" spans="1:3" x14ac:dyDescent="0.25">
      <c r="A200" s="138" t="s">
        <v>2327</v>
      </c>
      <c r="B200" s="138" t="str">
        <f>IF('FY 2024 EBF Spending Plan'!E130="","",'FY 2024 EBF Spending Plan'!E130)</f>
        <v/>
      </c>
      <c r="C200" t="s">
        <v>1919</v>
      </c>
    </row>
    <row r="201" spans="1:3" x14ac:dyDescent="0.25">
      <c r="A201" s="138" t="s">
        <v>2328</v>
      </c>
      <c r="B201" s="138" t="str">
        <f>IF('FY 2024 EBF Spending Plan'!E133="","",'FY 2024 EBF Spending Plan'!E133)</f>
        <v/>
      </c>
      <c r="C201" t="s">
        <v>1919</v>
      </c>
    </row>
    <row r="202" spans="1:3" x14ac:dyDescent="0.25">
      <c r="A202" s="138" t="s">
        <v>2329</v>
      </c>
      <c r="B202" s="138" t="str">
        <f>IF('FY 2024 EBF Spending Plan'!E135="","",'FY 2024 EBF Spending Plan'!E135)</f>
        <v/>
      </c>
      <c r="C202" t="s">
        <v>1919</v>
      </c>
    </row>
    <row r="203" spans="1:3" x14ac:dyDescent="0.25">
      <c r="A203" s="138" t="s">
        <v>2330</v>
      </c>
      <c r="B203" s="148" t="str">
        <f>IF('FY 2024 EBF Spending Plan'!F137="","",'FY 2024 EBF Spending Plan'!F137)</f>
        <v/>
      </c>
      <c r="C203" t="s">
        <v>1919</v>
      </c>
    </row>
    <row r="204" spans="1:3" x14ac:dyDescent="0.25">
      <c r="A204" s="138" t="s">
        <v>2331</v>
      </c>
      <c r="B204" s="138" t="str">
        <f>IF('FY 2024 EBF Spending Plan'!F138="","",'FY 2024 EBF Spending Plan'!F138)</f>
        <v/>
      </c>
      <c r="C204" t="s">
        <v>1919</v>
      </c>
    </row>
  </sheetData>
  <sheetProtection algorithmName="SHA-512" hashValue="AsW2bq2h3dZPvsapKRImTgV2lMhoWsBKSgRg8EiOFEhW0Z9v1QsK8O4n1tO+0TMXnPwXMQ1y9xYVzEKRpKWdjA==" saltValue="6Q98OI8tLGDWEWcgaKaVEg==" spinCount="100000" sheet="1" objects="1" scenarios="1"/>
  <mergeCells count="1">
    <mergeCell ref="A1:B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8C14-0D90-4B20-8F18-5B0DC940C536}">
  <dimension ref="A1:BC935"/>
  <sheetViews>
    <sheetView workbookViewId="0">
      <pane xSplit="2" ySplit="2" topLeftCell="C3" activePane="bottomRight" state="frozen"/>
      <selection pane="topRight" activeCell="C1" sqref="C1"/>
      <selection pane="bottomLeft" activeCell="A2" sqref="A2"/>
      <selection pane="bottomRight" activeCell="A3" sqref="A3"/>
    </sheetView>
  </sheetViews>
  <sheetFormatPr defaultRowHeight="15" x14ac:dyDescent="0.25"/>
  <cols>
    <col min="1" max="1" width="20" customWidth="1"/>
    <col min="2" max="2" width="39" customWidth="1"/>
    <col min="3" max="3" width="17.42578125" customWidth="1"/>
    <col min="4" max="4" width="18.85546875" customWidth="1"/>
    <col min="5" max="5" width="20" customWidth="1"/>
    <col min="8" max="8" width="16.28515625" bestFit="1" customWidth="1"/>
    <col min="9" max="9" width="19.140625" customWidth="1"/>
    <col min="10" max="10" width="18" bestFit="1" customWidth="1"/>
    <col min="11" max="11" width="14.42578125" customWidth="1"/>
    <col min="12" max="12" width="12.5703125" bestFit="1" customWidth="1"/>
    <col min="13" max="14" width="11.5703125" bestFit="1" customWidth="1"/>
    <col min="15" max="16" width="10.5703125" bestFit="1" customWidth="1"/>
    <col min="17" max="17" width="11.5703125" bestFit="1" customWidth="1"/>
    <col min="18" max="24" width="10.5703125" bestFit="1" customWidth="1"/>
    <col min="25" max="25" width="19" bestFit="1" customWidth="1"/>
    <col min="26" max="29" width="10.5703125" bestFit="1" customWidth="1"/>
    <col min="30" max="33" width="11.5703125" bestFit="1" customWidth="1"/>
    <col min="34" max="34" width="12.5703125" bestFit="1" customWidth="1"/>
    <col min="35" max="35" width="18.85546875" customWidth="1"/>
    <col min="36" max="36" width="11.5703125" bestFit="1" customWidth="1"/>
    <col min="37" max="37" width="12.5703125" bestFit="1" customWidth="1"/>
    <col min="38" max="38" width="19" bestFit="1" customWidth="1"/>
    <col min="39" max="42" width="11.5703125" bestFit="1" customWidth="1"/>
    <col min="43" max="47" width="10.5703125" bestFit="1" customWidth="1"/>
    <col min="48" max="48" width="17.28515625" customWidth="1"/>
    <col min="49" max="49" width="17.5703125" customWidth="1"/>
    <col min="50" max="50" width="14.42578125" customWidth="1"/>
    <col min="51" max="52" width="20.140625" customWidth="1"/>
    <col min="53" max="54" width="26.140625" customWidth="1"/>
    <col min="55" max="55" width="16" customWidth="1"/>
  </cols>
  <sheetData>
    <row r="1" spans="1:55" x14ac:dyDescent="0.25">
      <c r="A1" s="43">
        <v>1</v>
      </c>
      <c r="B1" s="43">
        <v>2</v>
      </c>
      <c r="C1" s="43">
        <v>3</v>
      </c>
      <c r="D1" s="43">
        <v>4</v>
      </c>
      <c r="E1" s="43">
        <v>5</v>
      </c>
      <c r="F1" s="43">
        <v>6</v>
      </c>
      <c r="G1" s="43">
        <v>7</v>
      </c>
      <c r="H1" s="43">
        <v>8</v>
      </c>
      <c r="I1" s="43">
        <v>9</v>
      </c>
      <c r="J1" s="43">
        <v>10</v>
      </c>
      <c r="K1" s="43">
        <v>11</v>
      </c>
      <c r="L1" s="43">
        <v>12</v>
      </c>
      <c r="M1" s="43">
        <v>13</v>
      </c>
      <c r="N1" s="43">
        <v>14</v>
      </c>
      <c r="O1" s="43">
        <v>15</v>
      </c>
      <c r="P1" s="43">
        <v>16</v>
      </c>
      <c r="Q1" s="43">
        <v>17</v>
      </c>
      <c r="R1" s="43">
        <v>18</v>
      </c>
      <c r="S1" s="43">
        <v>19</v>
      </c>
      <c r="T1" s="43">
        <v>20</v>
      </c>
      <c r="U1" s="43">
        <v>21</v>
      </c>
      <c r="V1" s="43">
        <v>22</v>
      </c>
      <c r="W1" s="43">
        <v>23</v>
      </c>
      <c r="X1" s="43">
        <v>24</v>
      </c>
      <c r="Y1" s="43">
        <v>25</v>
      </c>
      <c r="Z1" s="43">
        <v>26</v>
      </c>
      <c r="AA1" s="43">
        <v>27</v>
      </c>
      <c r="AB1" s="43">
        <v>28</v>
      </c>
      <c r="AC1" s="43">
        <v>29</v>
      </c>
      <c r="AD1" s="43">
        <v>30</v>
      </c>
      <c r="AE1" s="43">
        <v>31</v>
      </c>
      <c r="AF1" s="43">
        <v>32</v>
      </c>
      <c r="AG1" s="43">
        <v>33</v>
      </c>
      <c r="AH1" s="43">
        <v>34</v>
      </c>
      <c r="AI1" s="43">
        <v>35</v>
      </c>
      <c r="AJ1" s="43">
        <v>36</v>
      </c>
      <c r="AK1" s="43">
        <v>37</v>
      </c>
      <c r="AL1" s="43">
        <v>38</v>
      </c>
      <c r="AM1" s="43">
        <v>39</v>
      </c>
      <c r="AN1" s="43">
        <v>40</v>
      </c>
      <c r="AO1" s="43">
        <v>41</v>
      </c>
      <c r="AP1" s="43">
        <v>42</v>
      </c>
      <c r="AQ1" s="43">
        <v>43</v>
      </c>
      <c r="AR1" s="43">
        <v>44</v>
      </c>
      <c r="AS1" s="43">
        <v>45</v>
      </c>
      <c r="AT1" s="43">
        <v>46</v>
      </c>
      <c r="AU1" s="43">
        <v>47</v>
      </c>
      <c r="AV1" s="43">
        <v>48</v>
      </c>
      <c r="AW1" s="43">
        <v>49</v>
      </c>
      <c r="AX1" s="43">
        <v>50</v>
      </c>
      <c r="AY1" s="43">
        <v>51</v>
      </c>
      <c r="AZ1" s="43">
        <v>52</v>
      </c>
      <c r="BA1" s="43">
        <v>53</v>
      </c>
      <c r="BB1" s="43">
        <v>54</v>
      </c>
      <c r="BC1" s="43">
        <v>55</v>
      </c>
    </row>
    <row r="2" spans="1:55" s="22" customFormat="1" ht="25.5" customHeight="1" thickBot="1" x14ac:dyDescent="0.3">
      <c r="A2" s="22" t="s">
        <v>53</v>
      </c>
      <c r="B2" s="22" t="s">
        <v>54</v>
      </c>
      <c r="C2" s="22" t="s">
        <v>1894</v>
      </c>
      <c r="D2" s="22" t="s">
        <v>1895</v>
      </c>
      <c r="E2" s="22" t="s">
        <v>41</v>
      </c>
      <c r="F2" s="22" t="s">
        <v>1949</v>
      </c>
      <c r="G2" s="22" t="s">
        <v>44</v>
      </c>
      <c r="H2" s="29" t="s">
        <v>1950</v>
      </c>
      <c r="I2" s="22" t="s">
        <v>1897</v>
      </c>
      <c r="J2" s="22" t="s">
        <v>1951</v>
      </c>
      <c r="K2" s="22" t="s">
        <v>1898</v>
      </c>
      <c r="L2" s="22" t="s">
        <v>0</v>
      </c>
      <c r="M2" s="22" t="s">
        <v>1</v>
      </c>
      <c r="N2" s="22" t="s">
        <v>2</v>
      </c>
      <c r="O2" s="22" t="s">
        <v>3</v>
      </c>
      <c r="P2" s="22" t="s">
        <v>4</v>
      </c>
      <c r="Q2" s="22" t="s">
        <v>5</v>
      </c>
      <c r="R2" s="22" t="s">
        <v>6</v>
      </c>
      <c r="S2" s="22" t="s">
        <v>7</v>
      </c>
      <c r="T2" s="22" t="s">
        <v>8</v>
      </c>
      <c r="U2" s="22" t="s">
        <v>9</v>
      </c>
      <c r="V2" s="22" t="s">
        <v>10</v>
      </c>
      <c r="W2" s="22" t="s">
        <v>11</v>
      </c>
      <c r="X2" s="22" t="s">
        <v>12</v>
      </c>
      <c r="Y2" s="22" t="s">
        <v>1899</v>
      </c>
      <c r="Z2" s="22" t="s">
        <v>13</v>
      </c>
      <c r="AA2" s="22" t="s">
        <v>14</v>
      </c>
      <c r="AB2" s="22" t="s">
        <v>15</v>
      </c>
      <c r="AC2" s="22" t="s">
        <v>16</v>
      </c>
      <c r="AD2" s="22" t="s">
        <v>17</v>
      </c>
      <c r="AE2" s="22" t="s">
        <v>18</v>
      </c>
      <c r="AF2" s="22" t="s">
        <v>19</v>
      </c>
      <c r="AG2" s="22" t="s">
        <v>20</v>
      </c>
      <c r="AH2" s="22" t="s">
        <v>21</v>
      </c>
      <c r="AI2" s="22" t="s">
        <v>1899</v>
      </c>
      <c r="AJ2" s="29" t="s">
        <v>1953</v>
      </c>
      <c r="AK2" s="22" t="s">
        <v>1900</v>
      </c>
      <c r="AL2" s="22" t="s">
        <v>1901</v>
      </c>
      <c r="AM2" s="22" t="s">
        <v>22</v>
      </c>
      <c r="AN2" s="22" t="s">
        <v>23</v>
      </c>
      <c r="AO2" s="22" t="s">
        <v>24</v>
      </c>
      <c r="AP2" s="22" t="s">
        <v>25</v>
      </c>
      <c r="AQ2" s="22" t="s">
        <v>26</v>
      </c>
      <c r="AR2" s="22" t="s">
        <v>27</v>
      </c>
      <c r="AS2" s="22" t="s">
        <v>28</v>
      </c>
      <c r="AT2" s="22" t="s">
        <v>29</v>
      </c>
      <c r="AU2" s="22" t="s">
        <v>30</v>
      </c>
      <c r="AV2" s="22" t="s">
        <v>31</v>
      </c>
      <c r="AW2" s="22" t="s">
        <v>32</v>
      </c>
      <c r="AX2" s="22" t="s">
        <v>33</v>
      </c>
      <c r="AY2" s="22" t="s">
        <v>1902</v>
      </c>
      <c r="AZ2" s="22" t="s">
        <v>1957</v>
      </c>
      <c r="BA2" s="35" t="s">
        <v>1954</v>
      </c>
      <c r="BB2" s="35" t="s">
        <v>1955</v>
      </c>
      <c r="BC2" s="35" t="s">
        <v>1956</v>
      </c>
    </row>
    <row r="3" spans="1:55" ht="15.75" thickTop="1" x14ac:dyDescent="0.25">
      <c r="A3" s="142" t="s">
        <v>55</v>
      </c>
      <c r="B3" s="9" t="s">
        <v>56</v>
      </c>
      <c r="C3">
        <v>36.659999999999997</v>
      </c>
      <c r="D3" s="1">
        <v>531292.46</v>
      </c>
      <c r="E3" s="1">
        <v>374893.82</v>
      </c>
      <c r="F3" s="12">
        <v>0.70562608774835622</v>
      </c>
      <c r="G3" s="28">
        <v>1</v>
      </c>
      <c r="H3" s="1">
        <v>9699.15</v>
      </c>
      <c r="I3" s="1">
        <v>321764.58000000007</v>
      </c>
      <c r="J3" s="1">
        <v>331463.7300000001</v>
      </c>
      <c r="K3" s="30">
        <v>0.9</v>
      </c>
      <c r="L3" s="1">
        <v>115358.25</v>
      </c>
      <c r="M3" s="1">
        <v>38448.9</v>
      </c>
      <c r="N3" s="1">
        <v>12661.27</v>
      </c>
      <c r="O3" s="1">
        <v>4220.42</v>
      </c>
      <c r="P3" s="1">
        <v>3984</v>
      </c>
      <c r="Q3" s="1">
        <v>10652.54</v>
      </c>
      <c r="R3" s="1">
        <v>2187.4299999999998</v>
      </c>
      <c r="S3" s="1">
        <v>4595.7700000000004</v>
      </c>
      <c r="T3" s="1">
        <v>4218.8</v>
      </c>
      <c r="U3" s="1">
        <v>3063.85</v>
      </c>
      <c r="V3" s="1">
        <v>6299.91</v>
      </c>
      <c r="W3" s="1">
        <v>5433.69</v>
      </c>
      <c r="X3" s="1">
        <v>5514.64</v>
      </c>
      <c r="Y3" s="1">
        <v>216639.47</v>
      </c>
      <c r="Z3" s="1">
        <v>3299.3999999999996</v>
      </c>
      <c r="AA3" s="1">
        <v>4582.5</v>
      </c>
      <c r="AB3" s="1">
        <v>9861.5399999999991</v>
      </c>
      <c r="AC3" s="1">
        <v>1063.1399999999999</v>
      </c>
      <c r="AD3" s="1">
        <v>20932.86</v>
      </c>
      <c r="AE3" s="1">
        <v>28558.139999999996</v>
      </c>
      <c r="AF3" s="1">
        <v>44981.819999999992</v>
      </c>
      <c r="AG3" s="1">
        <v>32370.779999999995</v>
      </c>
      <c r="AH3" s="1">
        <v>103701.28865999999</v>
      </c>
      <c r="AI3" s="1">
        <v>249351.46865999998</v>
      </c>
      <c r="AJ3" s="1">
        <v>33146.870000000003</v>
      </c>
      <c r="AK3" s="1">
        <v>216204.59866000002</v>
      </c>
      <c r="AL3" s="33">
        <v>246036.77866000001</v>
      </c>
      <c r="AM3" s="1">
        <v>9008.24</v>
      </c>
      <c r="AN3" s="1">
        <v>9008.24</v>
      </c>
      <c r="AO3" s="1">
        <v>9008.24</v>
      </c>
      <c r="AP3" s="1">
        <v>9008.24</v>
      </c>
      <c r="AQ3" s="1">
        <v>1286.8900000000001</v>
      </c>
      <c r="AR3" s="1">
        <v>1286.8900000000001</v>
      </c>
      <c r="AS3" s="1">
        <v>1286.8900000000001</v>
      </c>
      <c r="AT3" s="1">
        <v>1286.8900000000001</v>
      </c>
      <c r="AU3" s="1">
        <v>1930.33</v>
      </c>
      <c r="AV3" s="1">
        <v>16729.59</v>
      </c>
      <c r="AW3" s="1">
        <v>6638.34</v>
      </c>
      <c r="AX3" s="1">
        <v>2137.34</v>
      </c>
      <c r="AY3" s="1">
        <v>68616.12</v>
      </c>
      <c r="AZ3" s="1">
        <v>531292.46</v>
      </c>
      <c r="BA3" s="1">
        <v>6283.3099999999995</v>
      </c>
      <c r="BB3" s="1">
        <v>350.97</v>
      </c>
      <c r="BC3" s="1">
        <v>2921.2799999999997</v>
      </c>
    </row>
    <row r="4" spans="1:55" x14ac:dyDescent="0.25">
      <c r="A4" s="142" t="s">
        <v>57</v>
      </c>
      <c r="B4" s="9" t="s">
        <v>58</v>
      </c>
      <c r="C4">
        <v>80.650000000000006</v>
      </c>
      <c r="D4" s="1">
        <v>1119348.99</v>
      </c>
      <c r="E4" s="1">
        <v>755811.82000000007</v>
      </c>
      <c r="F4" s="12">
        <v>0.67522446239041145</v>
      </c>
      <c r="G4" s="28">
        <v>1</v>
      </c>
      <c r="H4" s="1">
        <v>31971.62</v>
      </c>
      <c r="I4" s="1">
        <v>643876.93000000005</v>
      </c>
      <c r="J4" s="1">
        <v>675848.55</v>
      </c>
      <c r="K4" s="30">
        <v>0.9</v>
      </c>
      <c r="L4" s="1">
        <v>246815.63</v>
      </c>
      <c r="M4" s="1">
        <v>76460.850000000006</v>
      </c>
      <c r="N4" s="1">
        <v>26800.799999999999</v>
      </c>
      <c r="O4" s="1">
        <v>8873.41</v>
      </c>
      <c r="P4" s="1">
        <v>8445.91</v>
      </c>
      <c r="Q4" s="1">
        <v>23023.53</v>
      </c>
      <c r="R4" s="1">
        <v>5468.58</v>
      </c>
      <c r="S4" s="1">
        <v>9957.51</v>
      </c>
      <c r="T4" s="1">
        <v>9140.74</v>
      </c>
      <c r="U4" s="1">
        <v>6638.34</v>
      </c>
      <c r="V4" s="1">
        <v>13649.8</v>
      </c>
      <c r="W4" s="1">
        <v>11773</v>
      </c>
      <c r="X4" s="1">
        <v>11948.39</v>
      </c>
      <c r="Y4" s="1">
        <v>458996.48999999993</v>
      </c>
      <c r="Z4" s="1">
        <v>7258.5</v>
      </c>
      <c r="AA4" s="1">
        <v>10081.25</v>
      </c>
      <c r="AB4" s="1">
        <v>21694.850000000002</v>
      </c>
      <c r="AC4" s="1">
        <v>2338.85</v>
      </c>
      <c r="AD4" s="1">
        <v>46051.15</v>
      </c>
      <c r="AE4" s="1">
        <v>53983.88</v>
      </c>
      <c r="AF4" s="1">
        <v>98957.549999999988</v>
      </c>
      <c r="AG4" s="1">
        <v>71213.95</v>
      </c>
      <c r="AH4" s="1">
        <v>218061.10214999999</v>
      </c>
      <c r="AI4" s="1">
        <v>529641.08214999991</v>
      </c>
      <c r="AJ4" s="1">
        <v>72921.31</v>
      </c>
      <c r="AK4" s="1">
        <v>456719.77214999992</v>
      </c>
      <c r="AL4" s="33">
        <v>522348.9421499999</v>
      </c>
      <c r="AM4" s="1">
        <v>19946.82</v>
      </c>
      <c r="AN4" s="1">
        <v>19946.82</v>
      </c>
      <c r="AO4" s="1">
        <v>20590.27</v>
      </c>
      <c r="AP4" s="1">
        <v>20590.27</v>
      </c>
      <c r="AQ4" s="1">
        <v>0</v>
      </c>
      <c r="AR4" s="1">
        <v>0</v>
      </c>
      <c r="AS4" s="1">
        <v>0</v>
      </c>
      <c r="AT4" s="1">
        <v>0</v>
      </c>
      <c r="AU4" s="1">
        <v>0</v>
      </c>
      <c r="AV4" s="1">
        <v>36676.42</v>
      </c>
      <c r="AW4" s="1">
        <v>14553.29</v>
      </c>
      <c r="AX4" s="1">
        <v>5699.59</v>
      </c>
      <c r="AY4" s="1">
        <v>138003.48000000001</v>
      </c>
      <c r="AZ4" s="1">
        <v>1119348.99</v>
      </c>
      <c r="BA4" s="1">
        <v>29347.68</v>
      </c>
      <c r="BB4" s="1">
        <v>0</v>
      </c>
      <c r="BC4" s="1">
        <v>13754.119999999999</v>
      </c>
    </row>
    <row r="5" spans="1:55" x14ac:dyDescent="0.25">
      <c r="A5" s="9" t="s">
        <v>59</v>
      </c>
      <c r="B5" s="9" t="s">
        <v>60</v>
      </c>
      <c r="C5">
        <v>486.47</v>
      </c>
      <c r="D5" s="1">
        <v>6443556.9000000004</v>
      </c>
      <c r="E5" s="1">
        <v>4836319.43</v>
      </c>
      <c r="F5" s="12">
        <v>0.75056672968931171</v>
      </c>
      <c r="G5" s="28">
        <v>2</v>
      </c>
      <c r="H5" s="1">
        <v>37177.379999999997</v>
      </c>
      <c r="I5" s="1">
        <v>2344447.6899999995</v>
      </c>
      <c r="J5" s="1">
        <v>2381625.0699999994</v>
      </c>
      <c r="K5" s="30">
        <v>0.9</v>
      </c>
      <c r="L5" s="1">
        <v>1480127.17</v>
      </c>
      <c r="M5" s="1">
        <v>361660.05</v>
      </c>
      <c r="N5" s="1">
        <v>154804.88</v>
      </c>
      <c r="O5" s="1">
        <v>62433.5</v>
      </c>
      <c r="P5" s="1">
        <v>51251.51</v>
      </c>
      <c r="Q5" s="1">
        <v>109859.92</v>
      </c>
      <c r="R5" s="1">
        <v>33905.19</v>
      </c>
      <c r="S5" s="1">
        <v>56936.58</v>
      </c>
      <c r="T5" s="1">
        <v>68907.13</v>
      </c>
      <c r="U5" s="1">
        <v>41106.68</v>
      </c>
      <c r="V5" s="1">
        <v>102898.53</v>
      </c>
      <c r="W5" s="1">
        <v>88750.36</v>
      </c>
      <c r="X5" s="1">
        <v>68320.28</v>
      </c>
      <c r="Y5" s="1">
        <v>2680961.7799999993</v>
      </c>
      <c r="Z5" s="1">
        <v>43467.299999999996</v>
      </c>
      <c r="AA5" s="1">
        <v>60808.75</v>
      </c>
      <c r="AB5" s="1">
        <v>130860.43</v>
      </c>
      <c r="AC5" s="1">
        <v>14107.630000000001</v>
      </c>
      <c r="AD5" s="1">
        <v>277774.37</v>
      </c>
      <c r="AE5" s="1">
        <v>173852.24</v>
      </c>
      <c r="AF5" s="1">
        <v>596898.68999999994</v>
      </c>
      <c r="AG5" s="1">
        <v>429553.01</v>
      </c>
      <c r="AH5" s="1">
        <v>1276208.6369699999</v>
      </c>
      <c r="AI5" s="1">
        <v>3003531.0569699998</v>
      </c>
      <c r="AJ5" s="1">
        <v>439851.57</v>
      </c>
      <c r="AK5" s="1">
        <v>2563679.48697</v>
      </c>
      <c r="AL5" s="33">
        <v>2959545.8969700001</v>
      </c>
      <c r="AM5" s="1">
        <v>110672.71</v>
      </c>
      <c r="AN5" s="1">
        <v>110672.71</v>
      </c>
      <c r="AO5" s="1">
        <v>115176.83</v>
      </c>
      <c r="AP5" s="1">
        <v>115176.83</v>
      </c>
      <c r="AQ5" s="1">
        <v>1286.8900000000001</v>
      </c>
      <c r="AR5" s="1">
        <v>1286.8900000000001</v>
      </c>
      <c r="AS5" s="1">
        <v>1286.8900000000001</v>
      </c>
      <c r="AT5" s="1">
        <v>1286.8900000000001</v>
      </c>
      <c r="AU5" s="1">
        <v>1930.33</v>
      </c>
      <c r="AV5" s="1">
        <v>221988.87</v>
      </c>
      <c r="AW5" s="1">
        <v>88085.74</v>
      </c>
      <c r="AX5" s="1">
        <v>34197.550000000003</v>
      </c>
      <c r="AY5" s="1">
        <v>803049.13000000012</v>
      </c>
      <c r="AZ5" s="1">
        <v>6443556.9000000004</v>
      </c>
      <c r="BA5" s="1">
        <v>225455.76</v>
      </c>
      <c r="BB5" s="1">
        <v>437.24</v>
      </c>
      <c r="BC5" s="1">
        <v>180186.29000000004</v>
      </c>
    </row>
    <row r="6" spans="1:55" x14ac:dyDescent="0.25">
      <c r="A6" s="10" t="s">
        <v>61</v>
      </c>
      <c r="B6" s="10" t="s">
        <v>62</v>
      </c>
      <c r="C6">
        <v>590.78</v>
      </c>
      <c r="D6" s="1">
        <v>7374914.5700000003</v>
      </c>
      <c r="E6" s="1">
        <v>5295540.74</v>
      </c>
      <c r="F6" s="12">
        <v>0.71804774004317717</v>
      </c>
      <c r="G6" s="28">
        <v>1</v>
      </c>
      <c r="H6" s="1">
        <v>79726.11</v>
      </c>
      <c r="I6" s="1">
        <v>2302058.080000001</v>
      </c>
      <c r="J6" s="1">
        <v>2381784.1900000009</v>
      </c>
      <c r="K6" s="30">
        <v>0.9</v>
      </c>
      <c r="L6" s="1">
        <v>1736154.17</v>
      </c>
      <c r="M6" s="1">
        <v>422148.06</v>
      </c>
      <c r="N6" s="1">
        <v>188744.97</v>
      </c>
      <c r="O6" s="1">
        <v>75760.52</v>
      </c>
      <c r="P6" s="1">
        <v>57323.040000000001</v>
      </c>
      <c r="Q6" s="1">
        <v>131088.1</v>
      </c>
      <c r="R6" s="1">
        <v>42654.92</v>
      </c>
      <c r="S6" s="1">
        <v>69447.31</v>
      </c>
      <c r="T6" s="1">
        <v>83672.94</v>
      </c>
      <c r="U6" s="1">
        <v>49787.59</v>
      </c>
      <c r="V6" s="1">
        <v>124948.21</v>
      </c>
      <c r="W6" s="1">
        <v>107768.3</v>
      </c>
      <c r="X6" s="1">
        <v>83332.36</v>
      </c>
      <c r="Y6" s="1">
        <v>3172830.4899999998</v>
      </c>
      <c r="Z6" s="1">
        <v>52915.5</v>
      </c>
      <c r="AA6" s="1">
        <v>73847.5</v>
      </c>
      <c r="AB6" s="1">
        <v>158919.82</v>
      </c>
      <c r="AC6" s="1">
        <v>17132.62</v>
      </c>
      <c r="AD6" s="1">
        <v>337335.38</v>
      </c>
      <c r="AE6" s="1">
        <v>206435.12</v>
      </c>
      <c r="AF6" s="1">
        <v>724887.05999999994</v>
      </c>
      <c r="AG6" s="1">
        <v>521658.74</v>
      </c>
      <c r="AH6" s="1">
        <v>1439656.3357800003</v>
      </c>
      <c r="AI6" s="1">
        <v>3532788.0757800005</v>
      </c>
      <c r="AJ6" s="1">
        <v>534165.55000000005</v>
      </c>
      <c r="AK6" s="1">
        <v>2998622.5257799998</v>
      </c>
      <c r="AL6" s="33">
        <v>3479371.51578</v>
      </c>
      <c r="AM6" s="1">
        <v>74639.73</v>
      </c>
      <c r="AN6" s="1">
        <v>74639.73</v>
      </c>
      <c r="AO6" s="1">
        <v>77856.960000000006</v>
      </c>
      <c r="AP6" s="1">
        <v>77856.960000000006</v>
      </c>
      <c r="AQ6" s="1">
        <v>0</v>
      </c>
      <c r="AR6" s="1">
        <v>0</v>
      </c>
      <c r="AS6" s="1">
        <v>0</v>
      </c>
      <c r="AT6" s="1">
        <v>0</v>
      </c>
      <c r="AU6" s="1">
        <v>0</v>
      </c>
      <c r="AV6" s="1">
        <v>268960.42</v>
      </c>
      <c r="AW6" s="1">
        <v>106724.17</v>
      </c>
      <c r="AX6" s="1">
        <v>42034.49</v>
      </c>
      <c r="AY6" s="1">
        <v>722712.46000000008</v>
      </c>
      <c r="AZ6" s="1">
        <v>7374914.5700000003</v>
      </c>
      <c r="BA6" s="1">
        <v>105777.46</v>
      </c>
      <c r="BB6" s="1">
        <v>0</v>
      </c>
      <c r="BC6" s="1">
        <v>239837.13</v>
      </c>
    </row>
    <row r="7" spans="1:55" x14ac:dyDescent="0.25">
      <c r="A7" s="10" t="s">
        <v>63</v>
      </c>
      <c r="B7" s="10" t="s">
        <v>64</v>
      </c>
      <c r="C7">
        <v>838.7</v>
      </c>
      <c r="D7" s="1">
        <v>10833212.16</v>
      </c>
      <c r="E7" s="1">
        <v>7945199.2200000007</v>
      </c>
      <c r="F7" s="12">
        <v>0.73341120829669049</v>
      </c>
      <c r="G7" s="28">
        <v>2</v>
      </c>
      <c r="H7" s="1">
        <v>67980.87</v>
      </c>
      <c r="I7" s="1">
        <v>3565579.05</v>
      </c>
      <c r="J7" s="1">
        <v>3633559.92</v>
      </c>
      <c r="K7" s="30">
        <v>0.9</v>
      </c>
      <c r="L7" s="1">
        <v>2520300.48</v>
      </c>
      <c r="M7" s="1">
        <v>605043.65</v>
      </c>
      <c r="N7" s="1">
        <v>267390.56</v>
      </c>
      <c r="O7" s="1">
        <v>109158.93</v>
      </c>
      <c r="P7" s="1">
        <v>85660.71</v>
      </c>
      <c r="Q7" s="1">
        <v>186599.44</v>
      </c>
      <c r="R7" s="1">
        <v>60154.38</v>
      </c>
      <c r="S7" s="1">
        <v>98298.58</v>
      </c>
      <c r="T7" s="1">
        <v>120939.04</v>
      </c>
      <c r="U7" s="1">
        <v>70979.23</v>
      </c>
      <c r="V7" s="1">
        <v>180597.42</v>
      </c>
      <c r="W7" s="1">
        <v>155765.95000000001</v>
      </c>
      <c r="X7" s="1">
        <v>117952.06</v>
      </c>
      <c r="Y7" s="1">
        <v>4578840.43</v>
      </c>
      <c r="Z7" s="1">
        <v>75025.8</v>
      </c>
      <c r="AA7" s="1">
        <v>104837.5</v>
      </c>
      <c r="AB7" s="1">
        <v>225610.3</v>
      </c>
      <c r="AC7" s="1">
        <v>24322.299999999996</v>
      </c>
      <c r="AD7" s="1">
        <v>478897.69999999995</v>
      </c>
      <c r="AE7" s="1">
        <v>282322.81999999995</v>
      </c>
      <c r="AF7" s="1">
        <v>1029084.8999999999</v>
      </c>
      <c r="AG7" s="1">
        <v>740572.09999999986</v>
      </c>
      <c r="AH7" s="1">
        <v>2136301.3527000002</v>
      </c>
      <c r="AI7" s="1">
        <v>5096974.7727000006</v>
      </c>
      <c r="AJ7" s="1">
        <v>758327.37</v>
      </c>
      <c r="AK7" s="1">
        <v>4338647.4026999995</v>
      </c>
      <c r="AL7" s="33">
        <v>5021142.0326999994</v>
      </c>
      <c r="AM7" s="1">
        <v>155070.48000000001</v>
      </c>
      <c r="AN7" s="1">
        <v>155070.48000000001</v>
      </c>
      <c r="AO7" s="1">
        <v>161504.94</v>
      </c>
      <c r="AP7" s="1">
        <v>161504.94</v>
      </c>
      <c r="AQ7" s="1">
        <v>1286.8900000000001</v>
      </c>
      <c r="AR7" s="1">
        <v>1286.8900000000001</v>
      </c>
      <c r="AS7" s="1">
        <v>1286.8900000000001</v>
      </c>
      <c r="AT7" s="1">
        <v>1286.8900000000001</v>
      </c>
      <c r="AU7" s="1">
        <v>1930.33</v>
      </c>
      <c r="AV7" s="1">
        <v>382206.92</v>
      </c>
      <c r="AW7" s="1">
        <v>151660.67000000001</v>
      </c>
      <c r="AX7" s="1">
        <v>59133.26</v>
      </c>
      <c r="AY7" s="1">
        <v>1233229.58</v>
      </c>
      <c r="AZ7" s="1">
        <v>10833212.16</v>
      </c>
      <c r="BA7" s="1">
        <v>375940.59</v>
      </c>
      <c r="BB7" s="1">
        <v>54.38</v>
      </c>
      <c r="BC7" s="1">
        <v>250397.90000000002</v>
      </c>
    </row>
    <row r="8" spans="1:55" x14ac:dyDescent="0.25">
      <c r="A8" s="10" t="s">
        <v>65</v>
      </c>
      <c r="B8" s="10" t="s">
        <v>66</v>
      </c>
      <c r="C8">
        <v>638.46</v>
      </c>
      <c r="D8" s="1">
        <v>8178275.2599999998</v>
      </c>
      <c r="E8" s="1">
        <v>6287856.8399999999</v>
      </c>
      <c r="F8" s="12">
        <v>0.76884876579710526</v>
      </c>
      <c r="G8" s="28">
        <v>2</v>
      </c>
      <c r="H8" s="1">
        <v>38795.49</v>
      </c>
      <c r="I8" s="1">
        <v>2739101.02</v>
      </c>
      <c r="J8" s="1">
        <v>2777896.5100000002</v>
      </c>
      <c r="K8" s="30">
        <v>0.9</v>
      </c>
      <c r="L8" s="1">
        <v>1903048.24</v>
      </c>
      <c r="M8" s="1">
        <v>453745.36</v>
      </c>
      <c r="N8" s="1">
        <v>203098.86</v>
      </c>
      <c r="O8" s="1">
        <v>83027.740000000005</v>
      </c>
      <c r="P8" s="1">
        <v>64584.14</v>
      </c>
      <c r="Q8" s="1">
        <v>140141.95000000001</v>
      </c>
      <c r="R8" s="1">
        <v>45936.07</v>
      </c>
      <c r="S8" s="1">
        <v>74809.05</v>
      </c>
      <c r="T8" s="1">
        <v>92110.55</v>
      </c>
      <c r="U8" s="1">
        <v>54128.05</v>
      </c>
      <c r="V8" s="1">
        <v>137548.03</v>
      </c>
      <c r="W8" s="1">
        <v>118635.69</v>
      </c>
      <c r="X8" s="1">
        <v>89766.11</v>
      </c>
      <c r="Y8" s="1">
        <v>3460579.8399999994</v>
      </c>
      <c r="Z8" s="1">
        <v>57026.7</v>
      </c>
      <c r="AA8" s="1">
        <v>79807.5</v>
      </c>
      <c r="AB8" s="1">
        <v>171745.74</v>
      </c>
      <c r="AC8" s="1">
        <v>18515.34</v>
      </c>
      <c r="AD8" s="1">
        <v>364560.66000000003</v>
      </c>
      <c r="AE8" s="1">
        <v>208792.47</v>
      </c>
      <c r="AF8" s="1">
        <v>783390.42</v>
      </c>
      <c r="AG8" s="1">
        <v>563760.17999999993</v>
      </c>
      <c r="AH8" s="1">
        <v>1610842.1214599998</v>
      </c>
      <c r="AI8" s="1">
        <v>3858441.1314599998</v>
      </c>
      <c r="AJ8" s="1">
        <v>577276.37</v>
      </c>
      <c r="AK8" s="1">
        <v>3281164.7614599997</v>
      </c>
      <c r="AL8" s="33">
        <v>3800713.4914599997</v>
      </c>
      <c r="AM8" s="1">
        <v>107455.48</v>
      </c>
      <c r="AN8" s="1">
        <v>107455.48</v>
      </c>
      <c r="AO8" s="1">
        <v>111959.6</v>
      </c>
      <c r="AP8" s="1">
        <v>111959.6</v>
      </c>
      <c r="AQ8" s="1">
        <v>5147.5600000000004</v>
      </c>
      <c r="AR8" s="1">
        <v>5147.5600000000004</v>
      </c>
      <c r="AS8" s="1">
        <v>5147.5600000000004</v>
      </c>
      <c r="AT8" s="1">
        <v>5147.5600000000004</v>
      </c>
      <c r="AU8" s="1">
        <v>6434.46</v>
      </c>
      <c r="AV8" s="1">
        <v>290837.59000000003</v>
      </c>
      <c r="AW8" s="1">
        <v>115405.09</v>
      </c>
      <c r="AX8" s="1">
        <v>44884.28</v>
      </c>
      <c r="AY8" s="1">
        <v>916981.82000000007</v>
      </c>
      <c r="AZ8" s="1">
        <v>8178275.2599999998</v>
      </c>
      <c r="BA8" s="1">
        <v>147128.40999999997</v>
      </c>
      <c r="BB8" s="1">
        <v>646.23</v>
      </c>
      <c r="BC8" s="1">
        <v>238464.92</v>
      </c>
    </row>
    <row r="9" spans="1:55" x14ac:dyDescent="0.25">
      <c r="A9" s="10" t="s">
        <v>67</v>
      </c>
      <c r="B9" s="10" t="s">
        <v>68</v>
      </c>
      <c r="C9">
        <v>6113.29</v>
      </c>
      <c r="D9" s="1">
        <v>83274574.519999996</v>
      </c>
      <c r="E9" s="1">
        <v>63104759.109999999</v>
      </c>
      <c r="F9" s="12">
        <v>0.75779143242388081</v>
      </c>
      <c r="G9" s="28">
        <v>2</v>
      </c>
      <c r="H9" s="1">
        <v>392538.14</v>
      </c>
      <c r="I9" s="1">
        <v>16586630.529999999</v>
      </c>
      <c r="J9" s="1">
        <v>16979168.669999998</v>
      </c>
      <c r="K9" s="30">
        <v>0.9</v>
      </c>
      <c r="L9" s="1">
        <v>19112691.870000001</v>
      </c>
      <c r="M9" s="1">
        <v>4610622.71</v>
      </c>
      <c r="N9" s="1">
        <v>1956695.22</v>
      </c>
      <c r="O9" s="1">
        <v>796664.68</v>
      </c>
      <c r="P9" s="1">
        <v>672825.54</v>
      </c>
      <c r="Q9" s="1">
        <v>1362716.22</v>
      </c>
      <c r="R9" s="1">
        <v>445142.41</v>
      </c>
      <c r="S9" s="1">
        <v>719494.57</v>
      </c>
      <c r="T9" s="1">
        <v>881730.03</v>
      </c>
      <c r="U9" s="1">
        <v>519833.55</v>
      </c>
      <c r="V9" s="1">
        <v>1316681.19</v>
      </c>
      <c r="W9" s="1">
        <v>1135642.46</v>
      </c>
      <c r="X9" s="1">
        <v>863347.84</v>
      </c>
      <c r="Y9" s="1">
        <v>34394088.290000007</v>
      </c>
      <c r="Z9" s="1">
        <v>544001.4</v>
      </c>
      <c r="AA9" s="1">
        <v>764161.25</v>
      </c>
      <c r="AB9" s="1">
        <v>1644475.0100000002</v>
      </c>
      <c r="AC9" s="1">
        <v>177285.41</v>
      </c>
      <c r="AD9" s="1">
        <v>3490688.59</v>
      </c>
      <c r="AE9" s="1">
        <v>2077826.17</v>
      </c>
      <c r="AF9" s="1">
        <v>7501006.8300000001</v>
      </c>
      <c r="AG9" s="1">
        <v>5398035.0700000003</v>
      </c>
      <c r="AH9" s="1">
        <v>16632930.665789999</v>
      </c>
      <c r="AI9" s="1">
        <v>38230410.395789996</v>
      </c>
      <c r="AJ9" s="1">
        <v>5527453.4100000001</v>
      </c>
      <c r="AK9" s="1">
        <v>32702956.985789996</v>
      </c>
      <c r="AL9" s="33">
        <v>37677665.045789994</v>
      </c>
      <c r="AM9" s="1">
        <v>1662664.46</v>
      </c>
      <c r="AN9" s="1">
        <v>1662664.46</v>
      </c>
      <c r="AO9" s="1">
        <v>1731513.18</v>
      </c>
      <c r="AP9" s="1">
        <v>1731513.18</v>
      </c>
      <c r="AQ9" s="1">
        <v>15442.7</v>
      </c>
      <c r="AR9" s="1">
        <v>15442.7</v>
      </c>
      <c r="AS9" s="1">
        <v>16086.15</v>
      </c>
      <c r="AT9" s="1">
        <v>16086.15</v>
      </c>
      <c r="AU9" s="1">
        <v>19946.82</v>
      </c>
      <c r="AV9" s="1">
        <v>2789338.41</v>
      </c>
      <c r="AW9" s="1">
        <v>1106816.53</v>
      </c>
      <c r="AX9" s="1">
        <v>435306.33</v>
      </c>
      <c r="AY9" s="1">
        <v>11202821.07</v>
      </c>
      <c r="AZ9" s="1">
        <v>83274574.519999996</v>
      </c>
      <c r="BA9" s="1">
        <v>5237932.68</v>
      </c>
      <c r="BB9" s="1">
        <v>1887.1000000000001</v>
      </c>
      <c r="BC9" s="1">
        <v>2427165.83</v>
      </c>
    </row>
    <row r="10" spans="1:55" x14ac:dyDescent="0.25">
      <c r="A10" s="10" t="s">
        <v>69</v>
      </c>
      <c r="B10" s="10" t="s">
        <v>70</v>
      </c>
      <c r="C10">
        <v>655.28</v>
      </c>
      <c r="D10" s="1">
        <v>8374510.0800000001</v>
      </c>
      <c r="E10" s="1">
        <v>7132352.8900000006</v>
      </c>
      <c r="F10" s="12">
        <v>0.85167404682376369</v>
      </c>
      <c r="G10" s="28">
        <v>2</v>
      </c>
      <c r="H10" s="1">
        <v>19622.57</v>
      </c>
      <c r="I10" s="1">
        <v>2348992.38</v>
      </c>
      <c r="J10" s="1">
        <v>2368614.9499999997</v>
      </c>
      <c r="K10" s="30">
        <v>0.9</v>
      </c>
      <c r="L10" s="1">
        <v>1936153.61</v>
      </c>
      <c r="M10" s="1">
        <v>472461.96</v>
      </c>
      <c r="N10" s="1">
        <v>209358.04</v>
      </c>
      <c r="O10" s="1">
        <v>84705.39</v>
      </c>
      <c r="P10" s="1">
        <v>65573.36</v>
      </c>
      <c r="Q10" s="1">
        <v>147272.13</v>
      </c>
      <c r="R10" s="1">
        <v>47576.639999999999</v>
      </c>
      <c r="S10" s="1">
        <v>77106.94</v>
      </c>
      <c r="T10" s="1">
        <v>93516.82</v>
      </c>
      <c r="U10" s="1">
        <v>55404.65</v>
      </c>
      <c r="V10" s="1">
        <v>139648</v>
      </c>
      <c r="W10" s="1">
        <v>120446.92</v>
      </c>
      <c r="X10" s="1">
        <v>92523.43</v>
      </c>
      <c r="Y10" s="1">
        <v>3541747.89</v>
      </c>
      <c r="Z10" s="1">
        <v>58300.2</v>
      </c>
      <c r="AA10" s="1">
        <v>81910</v>
      </c>
      <c r="AB10" s="1">
        <v>176270.32</v>
      </c>
      <c r="AC10" s="1">
        <v>19003.120000000003</v>
      </c>
      <c r="AD10" s="1">
        <v>374164.88</v>
      </c>
      <c r="AE10" s="1">
        <v>230333.91</v>
      </c>
      <c r="AF10" s="1">
        <v>804028.56</v>
      </c>
      <c r="AG10" s="1">
        <v>578612.24</v>
      </c>
      <c r="AH10" s="1">
        <v>1644699.5032800001</v>
      </c>
      <c r="AI10" s="1">
        <v>3967322.7332800003</v>
      </c>
      <c r="AJ10" s="1">
        <v>592484.51</v>
      </c>
      <c r="AK10" s="1">
        <v>3374838.2232800005</v>
      </c>
      <c r="AL10" s="33">
        <v>3908074.2732800003</v>
      </c>
      <c r="AM10" s="1">
        <v>108742.37</v>
      </c>
      <c r="AN10" s="1">
        <v>108742.37</v>
      </c>
      <c r="AO10" s="1">
        <v>113246.49</v>
      </c>
      <c r="AP10" s="1">
        <v>113246.49</v>
      </c>
      <c r="AQ10" s="1">
        <v>3217.23</v>
      </c>
      <c r="AR10" s="1">
        <v>3217.23</v>
      </c>
      <c r="AS10" s="1">
        <v>3217.23</v>
      </c>
      <c r="AT10" s="1">
        <v>3217.23</v>
      </c>
      <c r="AU10" s="1">
        <v>4504.12</v>
      </c>
      <c r="AV10" s="1">
        <v>298558.94</v>
      </c>
      <c r="AW10" s="1">
        <v>118468.94</v>
      </c>
      <c r="AX10" s="1">
        <v>46309.18</v>
      </c>
      <c r="AY10" s="1">
        <v>924687.82</v>
      </c>
      <c r="AZ10" s="1">
        <v>8374510.0800000001</v>
      </c>
      <c r="BA10" s="1">
        <v>283955.83</v>
      </c>
      <c r="BB10" s="1">
        <v>138.81</v>
      </c>
      <c r="BC10" s="1">
        <v>209346.83</v>
      </c>
    </row>
    <row r="11" spans="1:55" x14ac:dyDescent="0.25">
      <c r="A11" s="10" t="s">
        <v>71</v>
      </c>
      <c r="B11" s="10" t="s">
        <v>72</v>
      </c>
      <c r="C11">
        <v>1350.54</v>
      </c>
      <c r="D11" s="1">
        <v>21137934.43</v>
      </c>
      <c r="E11" s="1">
        <v>13901989.35</v>
      </c>
      <c r="F11" s="12">
        <v>0.65767965153064389</v>
      </c>
      <c r="G11" s="28">
        <v>1</v>
      </c>
      <c r="H11" s="1">
        <v>729199.65</v>
      </c>
      <c r="I11" s="1">
        <v>11604732.98</v>
      </c>
      <c r="J11" s="1">
        <v>12333932.630000001</v>
      </c>
      <c r="K11" s="30">
        <v>0.9</v>
      </c>
      <c r="L11" s="1">
        <v>4235258.87</v>
      </c>
      <c r="M11" s="1">
        <v>1032141.42</v>
      </c>
      <c r="N11" s="1">
        <v>432043.11</v>
      </c>
      <c r="O11" s="1">
        <v>175019.18</v>
      </c>
      <c r="P11" s="1">
        <v>178843.66</v>
      </c>
      <c r="Q11" s="1">
        <v>305590.12</v>
      </c>
      <c r="R11" s="1">
        <v>97340.72</v>
      </c>
      <c r="S11" s="1">
        <v>159064.98000000001</v>
      </c>
      <c r="T11" s="1">
        <v>193361.85</v>
      </c>
      <c r="U11" s="1">
        <v>114383.8</v>
      </c>
      <c r="V11" s="1">
        <v>288745.87</v>
      </c>
      <c r="W11" s="1">
        <v>249044.4</v>
      </c>
      <c r="X11" s="1">
        <v>190867.88</v>
      </c>
      <c r="Y11" s="1">
        <v>7651705.8600000003</v>
      </c>
      <c r="Z11" s="1">
        <v>119996.09999999999</v>
      </c>
      <c r="AA11" s="1">
        <v>168817.5</v>
      </c>
      <c r="AB11" s="1">
        <v>363295.25999999995</v>
      </c>
      <c r="AC11" s="1">
        <v>39165.659999999996</v>
      </c>
      <c r="AD11" s="1">
        <v>771158.34</v>
      </c>
      <c r="AE11" s="1">
        <v>475334.62</v>
      </c>
      <c r="AF11" s="1">
        <v>1657112.58</v>
      </c>
      <c r="AG11" s="1">
        <v>1192526.8199999998</v>
      </c>
      <c r="AH11" s="1">
        <v>4348200.4115399998</v>
      </c>
      <c r="AI11" s="1">
        <v>9135607.2915400006</v>
      </c>
      <c r="AJ11" s="1">
        <v>1221117.75</v>
      </c>
      <c r="AK11" s="1">
        <v>7914489.5415400006</v>
      </c>
      <c r="AL11" s="33">
        <v>9013495.5115400013</v>
      </c>
      <c r="AM11" s="1">
        <v>393788.95</v>
      </c>
      <c r="AN11" s="1">
        <v>393788.95</v>
      </c>
      <c r="AO11" s="1">
        <v>410518.54</v>
      </c>
      <c r="AP11" s="1">
        <v>410518.54</v>
      </c>
      <c r="AQ11" s="1">
        <v>357755.97</v>
      </c>
      <c r="AR11" s="1">
        <v>357755.97</v>
      </c>
      <c r="AS11" s="1">
        <v>372555.23</v>
      </c>
      <c r="AT11" s="1">
        <v>372555.23</v>
      </c>
      <c r="AU11" s="1">
        <v>447194.97</v>
      </c>
      <c r="AV11" s="1">
        <v>615777.81999999995</v>
      </c>
      <c r="AW11" s="1">
        <v>244342.19</v>
      </c>
      <c r="AX11" s="1">
        <v>96180.61</v>
      </c>
      <c r="AY11" s="1">
        <v>4472732.97</v>
      </c>
      <c r="AZ11" s="1">
        <v>21137934.43</v>
      </c>
      <c r="BA11" s="1">
        <v>1778461.9399999997</v>
      </c>
      <c r="BB11" s="1">
        <v>726239.88000000012</v>
      </c>
      <c r="BC11" s="1">
        <v>676282.36</v>
      </c>
    </row>
    <row r="12" spans="1:55" x14ac:dyDescent="0.25">
      <c r="A12" s="10" t="s">
        <v>73</v>
      </c>
      <c r="B12" s="10" t="s">
        <v>74</v>
      </c>
      <c r="C12">
        <v>298.37</v>
      </c>
      <c r="D12" s="1">
        <v>3817517.11</v>
      </c>
      <c r="E12" s="1">
        <v>2796495.54</v>
      </c>
      <c r="F12" s="12">
        <v>0.73254302716144215</v>
      </c>
      <c r="G12" s="28">
        <v>2</v>
      </c>
      <c r="H12" s="1">
        <v>21324.49</v>
      </c>
      <c r="I12" s="1">
        <v>753987.8899999999</v>
      </c>
      <c r="J12" s="1">
        <v>775312.37999999989</v>
      </c>
      <c r="K12" s="30">
        <v>0.9</v>
      </c>
      <c r="L12" s="1">
        <v>898338.18</v>
      </c>
      <c r="M12" s="1">
        <v>210984.72</v>
      </c>
      <c r="N12" s="1">
        <v>94173.1</v>
      </c>
      <c r="O12" s="1">
        <v>37870.839999999997</v>
      </c>
      <c r="P12" s="1">
        <v>30404.13</v>
      </c>
      <c r="Q12" s="1">
        <v>62838.18</v>
      </c>
      <c r="R12" s="1">
        <v>21327.46</v>
      </c>
      <c r="S12" s="1">
        <v>34468.33</v>
      </c>
      <c r="T12" s="1">
        <v>42188.04</v>
      </c>
      <c r="U12" s="1">
        <v>24766.13</v>
      </c>
      <c r="V12" s="1">
        <v>62999.1</v>
      </c>
      <c r="W12" s="1">
        <v>54336.959999999999</v>
      </c>
      <c r="X12" s="1">
        <v>41359.81</v>
      </c>
      <c r="Y12" s="1">
        <v>1616054.9800000002</v>
      </c>
      <c r="Z12" s="1">
        <v>26621.1</v>
      </c>
      <c r="AA12" s="1">
        <v>37296.25</v>
      </c>
      <c r="AB12" s="1">
        <v>80261.53</v>
      </c>
      <c r="AC12" s="1">
        <v>8652.73</v>
      </c>
      <c r="AD12" s="1">
        <v>170369.27</v>
      </c>
      <c r="AE12" s="1">
        <v>92382.25999999998</v>
      </c>
      <c r="AF12" s="1">
        <v>366099.99</v>
      </c>
      <c r="AG12" s="1">
        <v>263460.71000000002</v>
      </c>
      <c r="AH12" s="1">
        <v>752936.58687</v>
      </c>
      <c r="AI12" s="1">
        <v>1798080.4268700001</v>
      </c>
      <c r="AJ12" s="1">
        <v>269777.2</v>
      </c>
      <c r="AK12" s="1">
        <v>1528303.2268700001</v>
      </c>
      <c r="AL12" s="33">
        <v>1771102.7068700001</v>
      </c>
      <c r="AM12" s="1">
        <v>52762.57</v>
      </c>
      <c r="AN12" s="1">
        <v>52762.57</v>
      </c>
      <c r="AO12" s="1">
        <v>55336.35</v>
      </c>
      <c r="AP12" s="1">
        <v>55336.35</v>
      </c>
      <c r="AQ12" s="1">
        <v>643.44000000000005</v>
      </c>
      <c r="AR12" s="1">
        <v>643.44000000000005</v>
      </c>
      <c r="AS12" s="1">
        <v>643.44000000000005</v>
      </c>
      <c r="AT12" s="1">
        <v>643.44000000000005</v>
      </c>
      <c r="AU12" s="1">
        <v>1286.8900000000001</v>
      </c>
      <c r="AV12" s="1">
        <v>135767.1</v>
      </c>
      <c r="AW12" s="1">
        <v>53872.73</v>
      </c>
      <c r="AX12" s="1">
        <v>20661.02</v>
      </c>
      <c r="AY12" s="1">
        <v>430359.34</v>
      </c>
      <c r="AZ12" s="1">
        <v>3817517.11</v>
      </c>
      <c r="BA12" s="1">
        <v>139748.38999999998</v>
      </c>
      <c r="BB12" s="1">
        <v>27.72</v>
      </c>
      <c r="BC12" s="1">
        <v>49927.229999999996</v>
      </c>
    </row>
    <row r="13" spans="1:55" x14ac:dyDescent="0.25">
      <c r="A13" s="10" t="s">
        <v>75</v>
      </c>
      <c r="B13" s="10" t="s">
        <v>76</v>
      </c>
      <c r="C13">
        <v>359.79</v>
      </c>
      <c r="D13" s="1">
        <v>4699192.99</v>
      </c>
      <c r="E13" s="1">
        <v>4178558.8</v>
      </c>
      <c r="F13" s="12">
        <v>0.88920774458339491</v>
      </c>
      <c r="G13" s="28">
        <v>2</v>
      </c>
      <c r="H13" s="1">
        <v>10774.02</v>
      </c>
      <c r="I13" s="1">
        <v>1343965.04</v>
      </c>
      <c r="J13" s="1">
        <v>1354739.06</v>
      </c>
      <c r="K13" s="30">
        <v>0.9</v>
      </c>
      <c r="L13" s="1">
        <v>1090397.4099999999</v>
      </c>
      <c r="M13" s="1">
        <v>269930.83</v>
      </c>
      <c r="N13" s="1">
        <v>114823.82</v>
      </c>
      <c r="O13" s="1">
        <v>46040.85</v>
      </c>
      <c r="P13" s="1">
        <v>37055.26</v>
      </c>
      <c r="Q13" s="1">
        <v>82057.23</v>
      </c>
      <c r="R13" s="1">
        <v>25155.46</v>
      </c>
      <c r="S13" s="1">
        <v>42383.28</v>
      </c>
      <c r="T13" s="1">
        <v>50625.64</v>
      </c>
      <c r="U13" s="1">
        <v>30127.87</v>
      </c>
      <c r="V13" s="1">
        <v>75598.92</v>
      </c>
      <c r="W13" s="1">
        <v>65204.35</v>
      </c>
      <c r="X13" s="1">
        <v>50857.25</v>
      </c>
      <c r="Y13" s="1">
        <v>1980258.1700000002</v>
      </c>
      <c r="Z13" s="1">
        <v>32231.699999999997</v>
      </c>
      <c r="AA13" s="1">
        <v>44973.75</v>
      </c>
      <c r="AB13" s="1">
        <v>96783.51</v>
      </c>
      <c r="AC13" s="1">
        <v>10433.91</v>
      </c>
      <c r="AD13" s="1">
        <v>205440.09</v>
      </c>
      <c r="AE13" s="1">
        <v>133938.16999999998</v>
      </c>
      <c r="AF13" s="1">
        <v>441462.32999999996</v>
      </c>
      <c r="AG13" s="1">
        <v>317694.57</v>
      </c>
      <c r="AH13" s="1">
        <v>926122.75628999993</v>
      </c>
      <c r="AI13" s="1">
        <v>2209080.7862900002</v>
      </c>
      <c r="AJ13" s="1">
        <v>325311.32</v>
      </c>
      <c r="AK13" s="1">
        <v>1883769.4662899997</v>
      </c>
      <c r="AL13" s="33">
        <v>2176549.6462899996</v>
      </c>
      <c r="AM13" s="1">
        <v>70779.06</v>
      </c>
      <c r="AN13" s="1">
        <v>70779.06</v>
      </c>
      <c r="AO13" s="1">
        <v>73352.84</v>
      </c>
      <c r="AP13" s="1">
        <v>73352.84</v>
      </c>
      <c r="AQ13" s="1">
        <v>0</v>
      </c>
      <c r="AR13" s="1">
        <v>0</v>
      </c>
      <c r="AS13" s="1">
        <v>0</v>
      </c>
      <c r="AT13" s="1">
        <v>0</v>
      </c>
      <c r="AU13" s="1">
        <v>0</v>
      </c>
      <c r="AV13" s="1">
        <v>164078.73000000001</v>
      </c>
      <c r="AW13" s="1">
        <v>65106.85</v>
      </c>
      <c r="AX13" s="1">
        <v>24935.71</v>
      </c>
      <c r="AY13" s="1">
        <v>542385.09</v>
      </c>
      <c r="AZ13" s="1">
        <v>4699192.99</v>
      </c>
      <c r="BA13" s="1">
        <v>118383.76</v>
      </c>
      <c r="BB13" s="1">
        <v>3.15</v>
      </c>
      <c r="BC13" s="1">
        <v>88526.080000000016</v>
      </c>
    </row>
    <row r="14" spans="1:55" x14ac:dyDescent="0.25">
      <c r="A14" s="10" t="s">
        <v>77</v>
      </c>
      <c r="B14" s="10" t="s">
        <v>78</v>
      </c>
      <c r="C14">
        <v>276.79000000000002</v>
      </c>
      <c r="D14" s="1">
        <v>3459609.41</v>
      </c>
      <c r="E14" s="1">
        <v>3202489.0100000002</v>
      </c>
      <c r="F14" s="12">
        <v>0.92567935580912875</v>
      </c>
      <c r="G14" s="28">
        <v>3</v>
      </c>
      <c r="H14" s="1">
        <v>5669.63</v>
      </c>
      <c r="I14" s="1">
        <v>513619.36000000004</v>
      </c>
      <c r="J14" s="1">
        <v>519288.99000000005</v>
      </c>
      <c r="K14" s="30">
        <v>0.9</v>
      </c>
      <c r="L14" s="1">
        <v>821216.23</v>
      </c>
      <c r="M14" s="1">
        <v>200154.76</v>
      </c>
      <c r="N14" s="1">
        <v>87970.4</v>
      </c>
      <c r="O14" s="1">
        <v>34985.78</v>
      </c>
      <c r="P14" s="1">
        <v>27751.23</v>
      </c>
      <c r="Q14" s="1">
        <v>62641.53</v>
      </c>
      <c r="R14" s="1">
        <v>19140.03</v>
      </c>
      <c r="S14" s="1">
        <v>32425.759999999998</v>
      </c>
      <c r="T14" s="1">
        <v>38672.370000000003</v>
      </c>
      <c r="U14" s="1">
        <v>23234.21</v>
      </c>
      <c r="V14" s="1">
        <v>57749.17</v>
      </c>
      <c r="W14" s="1">
        <v>49808.88</v>
      </c>
      <c r="X14" s="1">
        <v>38908.86</v>
      </c>
      <c r="Y14" s="1">
        <v>1494659.21</v>
      </c>
      <c r="Z14" s="1">
        <v>24791.399999999998</v>
      </c>
      <c r="AA14" s="1">
        <v>34598.75</v>
      </c>
      <c r="AB14" s="1">
        <v>74456.509999999995</v>
      </c>
      <c r="AC14" s="1">
        <v>8026.9099999999989</v>
      </c>
      <c r="AD14" s="1">
        <v>79023.540000000008</v>
      </c>
      <c r="AE14" s="1">
        <v>97951.89</v>
      </c>
      <c r="AF14" s="1">
        <v>339621.32999999996</v>
      </c>
      <c r="AG14" s="1">
        <v>244405.56999999998</v>
      </c>
      <c r="AH14" s="1">
        <v>694811.87529</v>
      </c>
      <c r="AI14" s="1">
        <v>1597687.7752899998</v>
      </c>
      <c r="AJ14" s="1">
        <v>250265.21</v>
      </c>
      <c r="AK14" s="1">
        <v>1347422.5652899996</v>
      </c>
      <c r="AL14" s="33">
        <v>1572661.2452899995</v>
      </c>
      <c r="AM14" s="1">
        <v>48258.45</v>
      </c>
      <c r="AN14" s="1">
        <v>48258.45</v>
      </c>
      <c r="AO14" s="1">
        <v>50188.78</v>
      </c>
      <c r="AP14" s="1">
        <v>50188.78</v>
      </c>
      <c r="AQ14" s="1">
        <v>0</v>
      </c>
      <c r="AR14" s="1">
        <v>0</v>
      </c>
      <c r="AS14" s="1">
        <v>0</v>
      </c>
      <c r="AT14" s="1">
        <v>0</v>
      </c>
      <c r="AU14" s="1">
        <v>0</v>
      </c>
      <c r="AV14" s="1">
        <v>126115.41</v>
      </c>
      <c r="AW14" s="1">
        <v>50042.91</v>
      </c>
      <c r="AX14" s="1">
        <v>19236.12</v>
      </c>
      <c r="AY14" s="1">
        <v>392288.9</v>
      </c>
      <c r="AZ14" s="1">
        <v>3459609.41</v>
      </c>
      <c r="BA14" s="1">
        <v>77208.350000000006</v>
      </c>
      <c r="BB14" s="1">
        <v>0</v>
      </c>
      <c r="BC14" s="1">
        <v>99170.26999999999</v>
      </c>
    </row>
    <row r="15" spans="1:55" x14ac:dyDescent="0.25">
      <c r="A15" s="10" t="s">
        <v>79</v>
      </c>
      <c r="B15" s="10" t="s">
        <v>80</v>
      </c>
      <c r="C15">
        <v>339.22</v>
      </c>
      <c r="D15" s="1">
        <v>4422503.53</v>
      </c>
      <c r="E15" s="1">
        <v>3584796.24</v>
      </c>
      <c r="F15" s="12">
        <v>0.81058075266250829</v>
      </c>
      <c r="G15" s="28">
        <v>2</v>
      </c>
      <c r="H15" s="1">
        <v>11763.32</v>
      </c>
      <c r="I15" s="1">
        <v>988505.09</v>
      </c>
      <c r="J15" s="1">
        <v>1000268.4099999999</v>
      </c>
      <c r="K15" s="30">
        <v>0.9</v>
      </c>
      <c r="L15" s="1">
        <v>1026192.12</v>
      </c>
      <c r="M15" s="1">
        <v>250901.37</v>
      </c>
      <c r="N15" s="1">
        <v>107970.34</v>
      </c>
      <c r="O15" s="1">
        <v>42704.39</v>
      </c>
      <c r="P15" s="1">
        <v>35059.75</v>
      </c>
      <c r="Q15" s="1">
        <v>74824.429999999993</v>
      </c>
      <c r="R15" s="1">
        <v>23514.89</v>
      </c>
      <c r="S15" s="1">
        <v>39574.75</v>
      </c>
      <c r="T15" s="1">
        <v>47109.97</v>
      </c>
      <c r="U15" s="1">
        <v>28595.95</v>
      </c>
      <c r="V15" s="1">
        <v>70348.990000000005</v>
      </c>
      <c r="W15" s="1">
        <v>60676.27</v>
      </c>
      <c r="X15" s="1">
        <v>47487.19</v>
      </c>
      <c r="Y15" s="1">
        <v>1854960.4099999997</v>
      </c>
      <c r="Z15" s="1">
        <v>30192.3</v>
      </c>
      <c r="AA15" s="1">
        <v>42402.5</v>
      </c>
      <c r="AB15" s="1">
        <v>91250.18</v>
      </c>
      <c r="AC15" s="1">
        <v>9837.380000000001</v>
      </c>
      <c r="AD15" s="1">
        <v>193694.62</v>
      </c>
      <c r="AE15" s="1">
        <v>119994.29999999999</v>
      </c>
      <c r="AF15" s="1">
        <v>416222.94</v>
      </c>
      <c r="AG15" s="1">
        <v>299531.26</v>
      </c>
      <c r="AH15" s="1">
        <v>872757.71322000003</v>
      </c>
      <c r="AI15" s="1">
        <v>2075883.19322</v>
      </c>
      <c r="AJ15" s="1">
        <v>306712.53999999998</v>
      </c>
      <c r="AK15" s="1">
        <v>1769170.6532199997</v>
      </c>
      <c r="AL15" s="33">
        <v>2045211.9332199998</v>
      </c>
      <c r="AM15" s="1">
        <v>66918.38</v>
      </c>
      <c r="AN15" s="1">
        <v>66918.38</v>
      </c>
      <c r="AO15" s="1">
        <v>69492.160000000003</v>
      </c>
      <c r="AP15" s="1">
        <v>69492.160000000003</v>
      </c>
      <c r="AQ15" s="1">
        <v>1930.33</v>
      </c>
      <c r="AR15" s="1">
        <v>1930.33</v>
      </c>
      <c r="AS15" s="1">
        <v>1930.33</v>
      </c>
      <c r="AT15" s="1">
        <v>1930.33</v>
      </c>
      <c r="AU15" s="1">
        <v>2573.7800000000002</v>
      </c>
      <c r="AV15" s="1">
        <v>154427.04</v>
      </c>
      <c r="AW15" s="1">
        <v>61277.04</v>
      </c>
      <c r="AX15" s="1">
        <v>23510.81</v>
      </c>
      <c r="AY15" s="1">
        <v>522331.07000000007</v>
      </c>
      <c r="AZ15" s="1">
        <v>4422503.53</v>
      </c>
      <c r="BA15" s="1">
        <v>148953.75</v>
      </c>
      <c r="BB15" s="1">
        <v>235.55</v>
      </c>
      <c r="BC15" s="1">
        <v>106799.55000000002</v>
      </c>
    </row>
    <row r="16" spans="1:55" x14ac:dyDescent="0.25">
      <c r="A16" s="10" t="s">
        <v>81</v>
      </c>
      <c r="B16" s="10" t="s">
        <v>82</v>
      </c>
      <c r="C16">
        <v>175.5</v>
      </c>
      <c r="D16" s="1">
        <v>2393351.75</v>
      </c>
      <c r="E16" s="1">
        <v>3048878.67</v>
      </c>
      <c r="F16" s="12">
        <v>1.2738949341650261</v>
      </c>
      <c r="G16" s="28">
        <v>4</v>
      </c>
      <c r="H16" s="1">
        <v>184.16</v>
      </c>
      <c r="I16" s="1">
        <v>343126.41000000003</v>
      </c>
      <c r="J16" s="1">
        <v>343310.57</v>
      </c>
      <c r="K16" s="30">
        <v>0.9</v>
      </c>
      <c r="L16" s="1">
        <v>559787.46</v>
      </c>
      <c r="M16" s="1">
        <v>130428.94</v>
      </c>
      <c r="N16" s="1">
        <v>55237.73</v>
      </c>
      <c r="O16" s="1">
        <v>22704.45</v>
      </c>
      <c r="P16" s="1">
        <v>20118.650000000001</v>
      </c>
      <c r="Q16" s="1">
        <v>37608.86</v>
      </c>
      <c r="R16" s="1">
        <v>12030.87</v>
      </c>
      <c r="S16" s="1">
        <v>20425.68</v>
      </c>
      <c r="T16" s="1">
        <v>25312.82</v>
      </c>
      <c r="U16" s="1">
        <v>14808.61</v>
      </c>
      <c r="V16" s="1">
        <v>37799.46</v>
      </c>
      <c r="W16" s="1">
        <v>32602.17</v>
      </c>
      <c r="X16" s="1">
        <v>24509.52</v>
      </c>
      <c r="Y16" s="1">
        <v>993375.21999999986</v>
      </c>
      <c r="Z16" s="1">
        <v>15660</v>
      </c>
      <c r="AA16" s="1">
        <v>21937.5</v>
      </c>
      <c r="AB16" s="1">
        <v>47209.5</v>
      </c>
      <c r="AC16" s="1">
        <v>5089.5</v>
      </c>
      <c r="AD16" s="1">
        <v>50105.25</v>
      </c>
      <c r="AE16" s="1">
        <v>53052</v>
      </c>
      <c r="AF16" s="1">
        <v>215338.5</v>
      </c>
      <c r="AG16" s="1">
        <v>154966.5</v>
      </c>
      <c r="AH16" s="1">
        <v>492139.04549999989</v>
      </c>
      <c r="AI16" s="1">
        <v>1055497.7955</v>
      </c>
      <c r="AJ16" s="1">
        <v>158681.82999999999</v>
      </c>
      <c r="AK16" s="1">
        <v>896815.96550000005</v>
      </c>
      <c r="AL16" s="33">
        <v>1039629.6055000001</v>
      </c>
      <c r="AM16" s="1">
        <v>57910.14</v>
      </c>
      <c r="AN16" s="1">
        <v>57910.14</v>
      </c>
      <c r="AO16" s="1">
        <v>60483.92</v>
      </c>
      <c r="AP16" s="1">
        <v>60483.92</v>
      </c>
      <c r="AQ16" s="1">
        <v>0</v>
      </c>
      <c r="AR16" s="1">
        <v>0</v>
      </c>
      <c r="AS16" s="1">
        <v>0</v>
      </c>
      <c r="AT16" s="1">
        <v>0</v>
      </c>
      <c r="AU16" s="1">
        <v>0</v>
      </c>
      <c r="AV16" s="1">
        <v>79787.3</v>
      </c>
      <c r="AW16" s="1">
        <v>31659.8</v>
      </c>
      <c r="AX16" s="1">
        <v>12111.63</v>
      </c>
      <c r="AY16" s="1">
        <v>360346.85</v>
      </c>
      <c r="AZ16" s="1">
        <v>2393351.75</v>
      </c>
      <c r="BA16" s="1">
        <v>203761.32</v>
      </c>
      <c r="BB16" s="1">
        <v>0</v>
      </c>
      <c r="BC16" s="1">
        <v>71224.939999999988</v>
      </c>
    </row>
    <row r="17" spans="1:55" x14ac:dyDescent="0.25">
      <c r="A17" s="10" t="s">
        <v>83</v>
      </c>
      <c r="B17" s="10" t="s">
        <v>84</v>
      </c>
      <c r="C17">
        <v>363.96</v>
      </c>
      <c r="D17" s="1">
        <v>4527481.28</v>
      </c>
      <c r="E17" s="1">
        <v>3565345.03</v>
      </c>
      <c r="F17" s="12">
        <v>0.78748973424800106</v>
      </c>
      <c r="G17" s="28">
        <v>2</v>
      </c>
      <c r="H17" s="1">
        <v>15512.05</v>
      </c>
      <c r="I17" s="1">
        <v>1044979.1699999999</v>
      </c>
      <c r="J17" s="1">
        <v>1060491.22</v>
      </c>
      <c r="K17" s="30">
        <v>0.9</v>
      </c>
      <c r="L17" s="1">
        <v>1055133.07</v>
      </c>
      <c r="M17" s="1">
        <v>254908.04</v>
      </c>
      <c r="N17" s="1">
        <v>115940.97</v>
      </c>
      <c r="O17" s="1">
        <v>46996.27</v>
      </c>
      <c r="P17" s="1">
        <v>35061.46</v>
      </c>
      <c r="Q17" s="1">
        <v>82826.69</v>
      </c>
      <c r="R17" s="1">
        <v>25155.46</v>
      </c>
      <c r="S17" s="1">
        <v>42638.6</v>
      </c>
      <c r="T17" s="1">
        <v>52031.91</v>
      </c>
      <c r="U17" s="1">
        <v>30383.19</v>
      </c>
      <c r="V17" s="1">
        <v>77698.89</v>
      </c>
      <c r="W17" s="1">
        <v>67015.58</v>
      </c>
      <c r="X17" s="1">
        <v>51163.62</v>
      </c>
      <c r="Y17" s="1">
        <v>1936953.75</v>
      </c>
      <c r="Z17" s="1">
        <v>32546.699999999997</v>
      </c>
      <c r="AA17" s="1">
        <v>45495</v>
      </c>
      <c r="AB17" s="1">
        <v>97905.239999999991</v>
      </c>
      <c r="AC17" s="1">
        <v>10554.839999999998</v>
      </c>
      <c r="AD17" s="1">
        <v>207821.15999999997</v>
      </c>
      <c r="AE17" s="1">
        <v>126000.83</v>
      </c>
      <c r="AF17" s="1">
        <v>446578.92</v>
      </c>
      <c r="AG17" s="1">
        <v>321376.68</v>
      </c>
      <c r="AH17" s="1">
        <v>883305.5409599999</v>
      </c>
      <c r="AI17" s="1">
        <v>2171584.91096</v>
      </c>
      <c r="AJ17" s="1">
        <v>329081.71000000002</v>
      </c>
      <c r="AK17" s="1">
        <v>1842503.20096</v>
      </c>
      <c r="AL17" s="33">
        <v>2138676.7309600003</v>
      </c>
      <c r="AM17" s="1">
        <v>47615</v>
      </c>
      <c r="AN17" s="1">
        <v>47615</v>
      </c>
      <c r="AO17" s="1">
        <v>49545.34</v>
      </c>
      <c r="AP17" s="1">
        <v>49545.34</v>
      </c>
      <c r="AQ17" s="1">
        <v>0</v>
      </c>
      <c r="AR17" s="1">
        <v>0</v>
      </c>
      <c r="AS17" s="1">
        <v>0</v>
      </c>
      <c r="AT17" s="1">
        <v>0</v>
      </c>
      <c r="AU17" s="1">
        <v>0</v>
      </c>
      <c r="AV17" s="1">
        <v>166009.06</v>
      </c>
      <c r="AW17" s="1">
        <v>65872.81</v>
      </c>
      <c r="AX17" s="1">
        <v>25648.16</v>
      </c>
      <c r="AY17" s="1">
        <v>451850.70999999996</v>
      </c>
      <c r="AZ17" s="1">
        <v>4527481.28</v>
      </c>
      <c r="BA17" s="1">
        <v>72178.139999999985</v>
      </c>
      <c r="BB17" s="1">
        <v>0</v>
      </c>
      <c r="BC17" s="1">
        <v>112034.49</v>
      </c>
    </row>
    <row r="18" spans="1:55" x14ac:dyDescent="0.25">
      <c r="A18" s="10" t="s">
        <v>85</v>
      </c>
      <c r="B18" s="10" t="s">
        <v>86</v>
      </c>
      <c r="C18">
        <v>3032.54</v>
      </c>
      <c r="D18" s="1">
        <v>41835378.259999998</v>
      </c>
      <c r="E18" s="1">
        <v>31319039.02</v>
      </c>
      <c r="F18" s="12">
        <v>0.74862569247867972</v>
      </c>
      <c r="G18" s="28">
        <v>2</v>
      </c>
      <c r="H18" s="1">
        <v>237451.69</v>
      </c>
      <c r="I18" s="1">
        <v>10986033.85</v>
      </c>
      <c r="J18" s="1">
        <v>11223485.539999999</v>
      </c>
      <c r="K18" s="30">
        <v>0.9</v>
      </c>
      <c r="L18" s="1">
        <v>9549174.5399999991</v>
      </c>
      <c r="M18" s="1">
        <v>2301204.7999999998</v>
      </c>
      <c r="N18" s="1">
        <v>970141.87</v>
      </c>
      <c r="O18" s="1">
        <v>395086.15</v>
      </c>
      <c r="P18" s="1">
        <v>339861.76000000001</v>
      </c>
      <c r="Q18" s="1">
        <v>675266.66</v>
      </c>
      <c r="R18" s="1">
        <v>220930.63</v>
      </c>
      <c r="S18" s="1">
        <v>356683.43</v>
      </c>
      <c r="T18" s="1">
        <v>437349.34</v>
      </c>
      <c r="U18" s="1">
        <v>257874.21</v>
      </c>
      <c r="V18" s="1">
        <v>653090.67000000004</v>
      </c>
      <c r="W18" s="1">
        <v>563293.15</v>
      </c>
      <c r="X18" s="1">
        <v>427997.49</v>
      </c>
      <c r="Y18" s="1">
        <v>17147954.699999999</v>
      </c>
      <c r="Z18" s="1">
        <v>270034.2</v>
      </c>
      <c r="AA18" s="1">
        <v>379067.5</v>
      </c>
      <c r="AB18" s="1">
        <v>815753.26</v>
      </c>
      <c r="AC18" s="1">
        <v>87943.66</v>
      </c>
      <c r="AD18" s="1">
        <v>1731580.3399999999</v>
      </c>
      <c r="AE18" s="1">
        <v>1028466.66</v>
      </c>
      <c r="AF18" s="1">
        <v>3720926.58</v>
      </c>
      <c r="AG18" s="1">
        <v>2677732.8200000003</v>
      </c>
      <c r="AH18" s="1">
        <v>8381485.7945400001</v>
      </c>
      <c r="AI18" s="1">
        <v>19092990.814539999</v>
      </c>
      <c r="AJ18" s="1">
        <v>2741931.69</v>
      </c>
      <c r="AK18" s="1">
        <v>16351059.124540003</v>
      </c>
      <c r="AL18" s="33">
        <v>18818797.644540004</v>
      </c>
      <c r="AM18" s="1">
        <v>866721.76</v>
      </c>
      <c r="AN18" s="1">
        <v>866721.76</v>
      </c>
      <c r="AO18" s="1">
        <v>902754.73</v>
      </c>
      <c r="AP18" s="1">
        <v>902754.73</v>
      </c>
      <c r="AQ18" s="1">
        <v>34102.629999999997</v>
      </c>
      <c r="AR18" s="1">
        <v>34102.629999999997</v>
      </c>
      <c r="AS18" s="1">
        <v>35389.53</v>
      </c>
      <c r="AT18" s="1">
        <v>35389.53</v>
      </c>
      <c r="AU18" s="1">
        <v>42467.43</v>
      </c>
      <c r="AV18" s="1">
        <v>1383408.9</v>
      </c>
      <c r="AW18" s="1">
        <v>548940.15</v>
      </c>
      <c r="AX18" s="1">
        <v>215872.04</v>
      </c>
      <c r="AY18" s="1">
        <v>5868625.8199999994</v>
      </c>
      <c r="AZ18" s="1">
        <v>41835378.259999998</v>
      </c>
      <c r="BA18" s="1">
        <v>3164131.69</v>
      </c>
      <c r="BB18" s="1">
        <v>57172.560000000012</v>
      </c>
      <c r="BC18" s="1">
        <v>1334260.9599999995</v>
      </c>
    </row>
    <row r="19" spans="1:55" x14ac:dyDescent="0.25">
      <c r="A19" s="10" t="s">
        <v>87</v>
      </c>
      <c r="B19" s="10" t="s">
        <v>88</v>
      </c>
      <c r="C19">
        <v>311.5</v>
      </c>
      <c r="D19" s="1">
        <v>4041876.17</v>
      </c>
      <c r="E19" s="1">
        <v>2648325.5</v>
      </c>
      <c r="F19" s="12">
        <v>0.65522182981672095</v>
      </c>
      <c r="G19" s="28">
        <v>1</v>
      </c>
      <c r="H19" s="1">
        <v>132932.70000000001</v>
      </c>
      <c r="I19" s="1">
        <v>1179010.6200000001</v>
      </c>
      <c r="J19" s="1">
        <v>1311943.32</v>
      </c>
      <c r="K19" s="30">
        <v>0.9</v>
      </c>
      <c r="L19" s="1">
        <v>938255.51</v>
      </c>
      <c r="M19" s="1">
        <v>227313.17</v>
      </c>
      <c r="N19" s="1">
        <v>99367.76</v>
      </c>
      <c r="O19" s="1">
        <v>40071.33</v>
      </c>
      <c r="P19" s="1">
        <v>31976.74</v>
      </c>
      <c r="Q19" s="1">
        <v>68258.490000000005</v>
      </c>
      <c r="R19" s="1">
        <v>21874.32</v>
      </c>
      <c r="S19" s="1">
        <v>36510.9</v>
      </c>
      <c r="T19" s="1">
        <v>44297.440000000002</v>
      </c>
      <c r="U19" s="1">
        <v>26298.06</v>
      </c>
      <c r="V19" s="1">
        <v>66149.05</v>
      </c>
      <c r="W19" s="1">
        <v>57053.8</v>
      </c>
      <c r="X19" s="1">
        <v>43810.76</v>
      </c>
      <c r="Y19" s="1">
        <v>1701237.33</v>
      </c>
      <c r="Z19" s="1">
        <v>27765</v>
      </c>
      <c r="AA19" s="1">
        <v>38937.5</v>
      </c>
      <c r="AB19" s="1">
        <v>83793.5</v>
      </c>
      <c r="AC19" s="1">
        <v>9033.5</v>
      </c>
      <c r="AD19" s="1">
        <v>177866.5</v>
      </c>
      <c r="AE19" s="1">
        <v>107265.5</v>
      </c>
      <c r="AF19" s="1">
        <v>382210.5</v>
      </c>
      <c r="AG19" s="1">
        <v>275054.5</v>
      </c>
      <c r="AH19" s="1">
        <v>797405.47050000017</v>
      </c>
      <c r="AI19" s="1">
        <v>1899331.9705000003</v>
      </c>
      <c r="AJ19" s="1">
        <v>281648.95</v>
      </c>
      <c r="AK19" s="1">
        <v>1617683.0205000003</v>
      </c>
      <c r="AL19" s="33">
        <v>1871167.0705000004</v>
      </c>
      <c r="AM19" s="1">
        <v>61127.37</v>
      </c>
      <c r="AN19" s="1">
        <v>61127.37</v>
      </c>
      <c r="AO19" s="1">
        <v>63701.15</v>
      </c>
      <c r="AP19" s="1">
        <v>63701.15</v>
      </c>
      <c r="AQ19" s="1">
        <v>0</v>
      </c>
      <c r="AR19" s="1">
        <v>0</v>
      </c>
      <c r="AS19" s="1">
        <v>0</v>
      </c>
      <c r="AT19" s="1">
        <v>0</v>
      </c>
      <c r="AU19" s="1">
        <v>0</v>
      </c>
      <c r="AV19" s="1">
        <v>141558.12</v>
      </c>
      <c r="AW19" s="1">
        <v>56170.62</v>
      </c>
      <c r="AX19" s="1">
        <v>22085.91</v>
      </c>
      <c r="AY19" s="1">
        <v>469471.69</v>
      </c>
      <c r="AZ19" s="1">
        <v>4041876.17</v>
      </c>
      <c r="BA19" s="1">
        <v>164103.21</v>
      </c>
      <c r="BB19" s="1">
        <v>0</v>
      </c>
      <c r="BC19" s="1">
        <v>142159.38999999998</v>
      </c>
    </row>
    <row r="20" spans="1:55" x14ac:dyDescent="0.25">
      <c r="A20" s="10" t="s">
        <v>89</v>
      </c>
      <c r="B20" s="10" t="s">
        <v>90</v>
      </c>
      <c r="C20">
        <v>326.2</v>
      </c>
      <c r="D20" s="1">
        <v>4356298.01</v>
      </c>
      <c r="E20" s="1">
        <v>3636533.61</v>
      </c>
      <c r="F20" s="12">
        <v>0.83477613369246983</v>
      </c>
      <c r="G20" s="28">
        <v>2</v>
      </c>
      <c r="H20" s="1">
        <v>10247.19</v>
      </c>
      <c r="I20" s="1">
        <v>1683261.0199999998</v>
      </c>
      <c r="J20" s="1">
        <v>1693508.2099999997</v>
      </c>
      <c r="K20" s="30">
        <v>0.9</v>
      </c>
      <c r="L20" s="1">
        <v>1009502.09</v>
      </c>
      <c r="M20" s="1">
        <v>239780.97</v>
      </c>
      <c r="N20" s="1">
        <v>102685.4</v>
      </c>
      <c r="O20" s="1">
        <v>41117.03</v>
      </c>
      <c r="P20" s="1">
        <v>35172.449999999997</v>
      </c>
      <c r="Q20" s="1">
        <v>70643.789999999994</v>
      </c>
      <c r="R20" s="1">
        <v>22968.03</v>
      </c>
      <c r="S20" s="1">
        <v>37787.5</v>
      </c>
      <c r="T20" s="1">
        <v>45703.71</v>
      </c>
      <c r="U20" s="1">
        <v>27064.02</v>
      </c>
      <c r="V20" s="1">
        <v>68249.02</v>
      </c>
      <c r="W20" s="1">
        <v>58865.04</v>
      </c>
      <c r="X20" s="1">
        <v>45342.61</v>
      </c>
      <c r="Y20" s="1">
        <v>1804881.6600000001</v>
      </c>
      <c r="Z20" s="1">
        <v>29051.1</v>
      </c>
      <c r="AA20" s="1">
        <v>40775</v>
      </c>
      <c r="AB20" s="1">
        <v>87747.799999999988</v>
      </c>
      <c r="AC20" s="1">
        <v>9459.7999999999993</v>
      </c>
      <c r="AD20" s="1">
        <v>186260.2</v>
      </c>
      <c r="AE20" s="1">
        <v>105892.81999999999</v>
      </c>
      <c r="AF20" s="1">
        <v>400247.4</v>
      </c>
      <c r="AG20" s="1">
        <v>288034.59999999998</v>
      </c>
      <c r="AH20" s="1">
        <v>867149.27520000003</v>
      </c>
      <c r="AI20" s="1">
        <v>2014617.9952000002</v>
      </c>
      <c r="AJ20" s="1">
        <v>294940.25</v>
      </c>
      <c r="AK20" s="1">
        <v>1719677.7452000002</v>
      </c>
      <c r="AL20" s="33">
        <v>1985123.9652000002</v>
      </c>
      <c r="AM20" s="1">
        <v>82361.08</v>
      </c>
      <c r="AN20" s="1">
        <v>82361.08</v>
      </c>
      <c r="AO20" s="1">
        <v>85578.31</v>
      </c>
      <c r="AP20" s="1">
        <v>85578.31</v>
      </c>
      <c r="AQ20" s="1">
        <v>0</v>
      </c>
      <c r="AR20" s="1">
        <v>0</v>
      </c>
      <c r="AS20" s="1">
        <v>0</v>
      </c>
      <c r="AT20" s="1">
        <v>0</v>
      </c>
      <c r="AU20" s="1">
        <v>0</v>
      </c>
      <c r="AV20" s="1">
        <v>148636.01999999999</v>
      </c>
      <c r="AW20" s="1">
        <v>58979.15</v>
      </c>
      <c r="AX20" s="1">
        <v>22798.36</v>
      </c>
      <c r="AY20" s="1">
        <v>566292.31000000006</v>
      </c>
      <c r="AZ20" s="1">
        <v>4356298.01</v>
      </c>
      <c r="BA20" s="1">
        <v>272974.69</v>
      </c>
      <c r="BB20" s="1">
        <v>0</v>
      </c>
      <c r="BC20" s="1">
        <v>148184.70000000001</v>
      </c>
    </row>
    <row r="21" spans="1:55" x14ac:dyDescent="0.25">
      <c r="A21" s="10" t="s">
        <v>91</v>
      </c>
      <c r="B21" s="10" t="s">
        <v>92</v>
      </c>
      <c r="C21">
        <v>1095.04</v>
      </c>
      <c r="D21" s="1">
        <v>14725516.210000001</v>
      </c>
      <c r="E21" s="1">
        <v>10752872.99</v>
      </c>
      <c r="F21" s="12">
        <v>0.73022044433985922</v>
      </c>
      <c r="G21" s="28">
        <v>1</v>
      </c>
      <c r="H21" s="1">
        <v>109442.16</v>
      </c>
      <c r="I21" s="1">
        <v>5610234.4800000004</v>
      </c>
      <c r="J21" s="1">
        <v>5719676.6400000006</v>
      </c>
      <c r="K21" s="30">
        <v>0.9</v>
      </c>
      <c r="L21" s="1">
        <v>3377653.43</v>
      </c>
      <c r="M21" s="1">
        <v>811113.06</v>
      </c>
      <c r="N21" s="1">
        <v>348597.76000000001</v>
      </c>
      <c r="O21" s="1">
        <v>142124.78</v>
      </c>
      <c r="P21" s="1">
        <v>118377.58</v>
      </c>
      <c r="Q21" s="1">
        <v>245436.49</v>
      </c>
      <c r="R21" s="1">
        <v>78747.55</v>
      </c>
      <c r="S21" s="1">
        <v>128426.46</v>
      </c>
      <c r="T21" s="1">
        <v>157502.01</v>
      </c>
      <c r="U21" s="1">
        <v>92936.84</v>
      </c>
      <c r="V21" s="1">
        <v>235196.64</v>
      </c>
      <c r="W21" s="1">
        <v>202857.98</v>
      </c>
      <c r="X21" s="1">
        <v>154103.6</v>
      </c>
      <c r="Y21" s="1">
        <v>6093074.1799999997</v>
      </c>
      <c r="Z21" s="1">
        <v>97893.9</v>
      </c>
      <c r="AA21" s="1">
        <v>136880</v>
      </c>
      <c r="AB21" s="1">
        <v>294565.76000000001</v>
      </c>
      <c r="AC21" s="1">
        <v>31756.159999999996</v>
      </c>
      <c r="AD21" s="1">
        <v>625267.84</v>
      </c>
      <c r="AE21" s="1">
        <v>369936.51</v>
      </c>
      <c r="AF21" s="1">
        <v>1343614.08</v>
      </c>
      <c r="AG21" s="1">
        <v>966920.32000000007</v>
      </c>
      <c r="AH21" s="1">
        <v>2932601.5940399989</v>
      </c>
      <c r="AI21" s="1">
        <v>6799436.1640399992</v>
      </c>
      <c r="AJ21" s="1">
        <v>990102.31</v>
      </c>
      <c r="AK21" s="1">
        <v>5809333.8540399987</v>
      </c>
      <c r="AL21" s="33">
        <v>6700425.924039999</v>
      </c>
      <c r="AM21" s="1">
        <v>276681.78000000003</v>
      </c>
      <c r="AN21" s="1">
        <v>276681.78000000003</v>
      </c>
      <c r="AO21" s="1">
        <v>288263.8</v>
      </c>
      <c r="AP21" s="1">
        <v>288263.8</v>
      </c>
      <c r="AQ21" s="1">
        <v>5147.5600000000004</v>
      </c>
      <c r="AR21" s="1">
        <v>5147.5600000000004</v>
      </c>
      <c r="AS21" s="1">
        <v>5147.5600000000004</v>
      </c>
      <c r="AT21" s="1">
        <v>5147.5600000000004</v>
      </c>
      <c r="AU21" s="1">
        <v>6434.46</v>
      </c>
      <c r="AV21" s="1">
        <v>499314.09</v>
      </c>
      <c r="AW21" s="1">
        <v>198129.09</v>
      </c>
      <c r="AX21" s="1">
        <v>77656.94</v>
      </c>
      <c r="AY21" s="1">
        <v>1932015.9800000004</v>
      </c>
      <c r="AZ21" s="1">
        <v>14725516.210000001</v>
      </c>
      <c r="BA21" s="1">
        <v>818977.86</v>
      </c>
      <c r="BB21" s="1">
        <v>454.42</v>
      </c>
      <c r="BC21" s="1">
        <v>522464.61</v>
      </c>
    </row>
    <row r="22" spans="1:55" x14ac:dyDescent="0.25">
      <c r="A22" s="10" t="s">
        <v>93</v>
      </c>
      <c r="B22" s="10" t="s">
        <v>94</v>
      </c>
      <c r="C22">
        <v>463.96</v>
      </c>
      <c r="D22" s="1">
        <v>6236986.0199999996</v>
      </c>
      <c r="E22" s="1">
        <v>4867010.4700000007</v>
      </c>
      <c r="F22" s="12">
        <v>0.78034654148543381</v>
      </c>
      <c r="G22" s="28">
        <v>2</v>
      </c>
      <c r="H22" s="1">
        <v>27806.37</v>
      </c>
      <c r="I22" s="1">
        <v>2220886.1800000002</v>
      </c>
      <c r="J22" s="1">
        <v>2248692.5500000003</v>
      </c>
      <c r="K22" s="30">
        <v>0.9</v>
      </c>
      <c r="L22" s="1">
        <v>1436218.74</v>
      </c>
      <c r="M22" s="1">
        <v>339751.44</v>
      </c>
      <c r="N22" s="1">
        <v>146525.76000000001</v>
      </c>
      <c r="O22" s="1">
        <v>59439.33</v>
      </c>
      <c r="P22" s="1">
        <v>50458.47</v>
      </c>
      <c r="Q22" s="1">
        <v>100635.12</v>
      </c>
      <c r="R22" s="1">
        <v>32811.480000000003</v>
      </c>
      <c r="S22" s="1">
        <v>53872.73</v>
      </c>
      <c r="T22" s="1">
        <v>66094.59</v>
      </c>
      <c r="U22" s="1">
        <v>39064.11</v>
      </c>
      <c r="V22" s="1">
        <v>98698.59</v>
      </c>
      <c r="W22" s="1">
        <v>85127.9</v>
      </c>
      <c r="X22" s="1">
        <v>64643.85</v>
      </c>
      <c r="Y22" s="1">
        <v>2573342.1099999994</v>
      </c>
      <c r="Z22" s="1">
        <v>41171.399999999994</v>
      </c>
      <c r="AA22" s="1">
        <v>57994.999999999993</v>
      </c>
      <c r="AB22" s="1">
        <v>124805.23999999999</v>
      </c>
      <c r="AC22" s="1">
        <v>13454.839999999998</v>
      </c>
      <c r="AD22" s="1">
        <v>264921.15999999997</v>
      </c>
      <c r="AE22" s="1">
        <v>147766.03</v>
      </c>
      <c r="AF22" s="1">
        <v>569278.91999999993</v>
      </c>
      <c r="AG22" s="1">
        <v>409676.67999999993</v>
      </c>
      <c r="AH22" s="1">
        <v>1244239.24896</v>
      </c>
      <c r="AI22" s="1">
        <v>2873308.51896</v>
      </c>
      <c r="AJ22" s="1">
        <v>419498.71</v>
      </c>
      <c r="AK22" s="1">
        <v>2453809.8089599996</v>
      </c>
      <c r="AL22" s="33">
        <v>2831358.6389599997</v>
      </c>
      <c r="AM22" s="1">
        <v>121611.29</v>
      </c>
      <c r="AN22" s="1">
        <v>121611.29</v>
      </c>
      <c r="AO22" s="1">
        <v>126758.86</v>
      </c>
      <c r="AP22" s="1">
        <v>126758.86</v>
      </c>
      <c r="AQ22" s="1">
        <v>1286.8900000000001</v>
      </c>
      <c r="AR22" s="1">
        <v>1286.8900000000001</v>
      </c>
      <c r="AS22" s="1">
        <v>1286.8900000000001</v>
      </c>
      <c r="AT22" s="1">
        <v>1286.8900000000001</v>
      </c>
      <c r="AU22" s="1">
        <v>1930.33</v>
      </c>
      <c r="AV22" s="1">
        <v>211693.73</v>
      </c>
      <c r="AW22" s="1">
        <v>84000.6</v>
      </c>
      <c r="AX22" s="1">
        <v>32772.65</v>
      </c>
      <c r="AY22" s="1">
        <v>832285.17</v>
      </c>
      <c r="AZ22" s="1">
        <v>6236986.0199999996</v>
      </c>
      <c r="BA22" s="1">
        <v>408272.54</v>
      </c>
      <c r="BB22" s="1">
        <v>44.900000000000006</v>
      </c>
      <c r="BC22" s="1">
        <v>159467.04999999999</v>
      </c>
    </row>
    <row r="23" spans="1:55" x14ac:dyDescent="0.25">
      <c r="A23" s="10" t="s">
        <v>95</v>
      </c>
      <c r="B23" s="10" t="s">
        <v>96</v>
      </c>
      <c r="C23">
        <v>550.28</v>
      </c>
      <c r="D23" s="1">
        <v>7205178.3899999997</v>
      </c>
      <c r="E23" s="1">
        <v>5412258.4799999995</v>
      </c>
      <c r="F23" s="12">
        <v>0.75116231508044584</v>
      </c>
      <c r="G23" s="28">
        <v>2</v>
      </c>
      <c r="H23" s="1">
        <v>45199.19</v>
      </c>
      <c r="I23" s="1">
        <v>2926220</v>
      </c>
      <c r="J23" s="1">
        <v>2971419.19</v>
      </c>
      <c r="K23" s="30">
        <v>0.9</v>
      </c>
      <c r="L23" s="1">
        <v>1665403.89</v>
      </c>
      <c r="M23" s="1">
        <v>402653.47</v>
      </c>
      <c r="N23" s="1">
        <v>175579.68</v>
      </c>
      <c r="O23" s="1">
        <v>71197.81</v>
      </c>
      <c r="P23" s="1">
        <v>57202.19</v>
      </c>
      <c r="Q23" s="1">
        <v>123000.37</v>
      </c>
      <c r="R23" s="1">
        <v>39373.769999999997</v>
      </c>
      <c r="S23" s="1">
        <v>64596.21</v>
      </c>
      <c r="T23" s="1">
        <v>78751</v>
      </c>
      <c r="U23" s="1">
        <v>46723.74</v>
      </c>
      <c r="V23" s="1">
        <v>117598.32</v>
      </c>
      <c r="W23" s="1">
        <v>101428.99</v>
      </c>
      <c r="X23" s="1">
        <v>77511.350000000006</v>
      </c>
      <c r="Y23" s="1">
        <v>3021020.7900000005</v>
      </c>
      <c r="Z23" s="1">
        <v>49030.2</v>
      </c>
      <c r="AA23" s="1">
        <v>68785</v>
      </c>
      <c r="AB23" s="1">
        <v>148025.32</v>
      </c>
      <c r="AC23" s="1">
        <v>15958.12</v>
      </c>
      <c r="AD23" s="1">
        <v>314209.88</v>
      </c>
      <c r="AE23" s="1">
        <v>188569.25</v>
      </c>
      <c r="AF23" s="1">
        <v>675193.56</v>
      </c>
      <c r="AG23" s="1">
        <v>485897.24</v>
      </c>
      <c r="AH23" s="1">
        <v>1424963.5762799997</v>
      </c>
      <c r="AI23" s="1">
        <v>3370632.14628</v>
      </c>
      <c r="AJ23" s="1">
        <v>497546.66</v>
      </c>
      <c r="AK23" s="1">
        <v>2873085.4862799994</v>
      </c>
      <c r="AL23" s="33">
        <v>3320877.4762799991</v>
      </c>
      <c r="AM23" s="1">
        <v>115820.28</v>
      </c>
      <c r="AN23" s="1">
        <v>115820.28</v>
      </c>
      <c r="AO23" s="1">
        <v>120967.84</v>
      </c>
      <c r="AP23" s="1">
        <v>120967.84</v>
      </c>
      <c r="AQ23" s="1">
        <v>0</v>
      </c>
      <c r="AR23" s="1">
        <v>0</v>
      </c>
      <c r="AS23" s="1">
        <v>0</v>
      </c>
      <c r="AT23" s="1">
        <v>0</v>
      </c>
      <c r="AU23" s="1">
        <v>0</v>
      </c>
      <c r="AV23" s="1">
        <v>250943.94</v>
      </c>
      <c r="AW23" s="1">
        <v>99575.19</v>
      </c>
      <c r="AX23" s="1">
        <v>39184.69</v>
      </c>
      <c r="AY23" s="1">
        <v>863280.05999999982</v>
      </c>
      <c r="AZ23" s="1">
        <v>7205178.3899999997</v>
      </c>
      <c r="BA23" s="1">
        <v>283634.43</v>
      </c>
      <c r="BB23" s="1">
        <v>0</v>
      </c>
      <c r="BC23" s="1">
        <v>248027.16</v>
      </c>
    </row>
    <row r="24" spans="1:55" x14ac:dyDescent="0.25">
      <c r="A24" s="10" t="s">
        <v>97</v>
      </c>
      <c r="B24" s="10" t="s">
        <v>98</v>
      </c>
      <c r="C24">
        <v>198.29</v>
      </c>
      <c r="D24" s="1">
        <v>2680506.71</v>
      </c>
      <c r="E24" s="1">
        <v>2090113.2200000002</v>
      </c>
      <c r="F24" s="12">
        <v>0.77974556534499417</v>
      </c>
      <c r="G24" s="28">
        <v>2</v>
      </c>
      <c r="H24" s="1">
        <v>12829.2</v>
      </c>
      <c r="I24" s="1">
        <v>999105.82</v>
      </c>
      <c r="J24" s="1">
        <v>1011935.0199999999</v>
      </c>
      <c r="K24" s="30">
        <v>0.9</v>
      </c>
      <c r="L24" s="1">
        <v>613392.93000000005</v>
      </c>
      <c r="M24" s="1">
        <v>150338.88</v>
      </c>
      <c r="N24" s="1">
        <v>62975.17</v>
      </c>
      <c r="O24" s="1">
        <v>24814.66</v>
      </c>
      <c r="P24" s="1">
        <v>21509.32</v>
      </c>
      <c r="Q24" s="1">
        <v>45790.64</v>
      </c>
      <c r="R24" s="1">
        <v>13671.45</v>
      </c>
      <c r="S24" s="1">
        <v>22978.89</v>
      </c>
      <c r="T24" s="1">
        <v>27422.22</v>
      </c>
      <c r="U24" s="1">
        <v>16340.54</v>
      </c>
      <c r="V24" s="1">
        <v>40949.410000000003</v>
      </c>
      <c r="W24" s="1">
        <v>35319.019999999997</v>
      </c>
      <c r="X24" s="1">
        <v>27573.21</v>
      </c>
      <c r="Y24" s="1">
        <v>1103076.3400000001</v>
      </c>
      <c r="Z24" s="1">
        <v>17741.699999999997</v>
      </c>
      <c r="AA24" s="1">
        <v>24786.25</v>
      </c>
      <c r="AB24" s="1">
        <v>53340.01</v>
      </c>
      <c r="AC24" s="1">
        <v>5750.41</v>
      </c>
      <c r="AD24" s="1">
        <v>113223.59000000001</v>
      </c>
      <c r="AE24" s="1">
        <v>72018.33</v>
      </c>
      <c r="AF24" s="1">
        <v>243301.83000000002</v>
      </c>
      <c r="AG24" s="1">
        <v>175090.07</v>
      </c>
      <c r="AH24" s="1">
        <v>533258.26778999995</v>
      </c>
      <c r="AI24" s="1">
        <v>1238510.4577900001</v>
      </c>
      <c r="AJ24" s="1">
        <v>179287.86</v>
      </c>
      <c r="AK24" s="1">
        <v>1059222.59779</v>
      </c>
      <c r="AL24" s="33">
        <v>1220581.6677900001</v>
      </c>
      <c r="AM24" s="1">
        <v>53406.01</v>
      </c>
      <c r="AN24" s="1">
        <v>53406.01</v>
      </c>
      <c r="AO24" s="1">
        <v>55336.35</v>
      </c>
      <c r="AP24" s="1">
        <v>55336.35</v>
      </c>
      <c r="AQ24" s="1">
        <v>0</v>
      </c>
      <c r="AR24" s="1">
        <v>0</v>
      </c>
      <c r="AS24" s="1">
        <v>0</v>
      </c>
      <c r="AT24" s="1">
        <v>0</v>
      </c>
      <c r="AU24" s="1">
        <v>0</v>
      </c>
      <c r="AV24" s="1">
        <v>90082.44</v>
      </c>
      <c r="AW24" s="1">
        <v>35744.94</v>
      </c>
      <c r="AX24" s="1">
        <v>13536.53</v>
      </c>
      <c r="AY24" s="1">
        <v>356848.63000000006</v>
      </c>
      <c r="AZ24" s="1">
        <v>2680506.71</v>
      </c>
      <c r="BA24" s="1">
        <v>195587.47999999998</v>
      </c>
      <c r="BB24" s="1">
        <v>27.78</v>
      </c>
      <c r="BC24" s="1">
        <v>74457.52</v>
      </c>
    </row>
    <row r="25" spans="1:55" x14ac:dyDescent="0.25">
      <c r="A25" s="143" t="s">
        <v>99</v>
      </c>
      <c r="B25" s="10" t="s">
        <v>100</v>
      </c>
      <c r="C25">
        <v>104.65</v>
      </c>
      <c r="D25" s="1">
        <v>1482307.06</v>
      </c>
      <c r="E25" s="1">
        <v>820107.28</v>
      </c>
      <c r="F25" s="12">
        <v>0.55326409900523577</v>
      </c>
      <c r="G25" s="28">
        <v>1</v>
      </c>
      <c r="H25" s="1">
        <v>103628.65</v>
      </c>
      <c r="I25" s="1">
        <v>671876.58</v>
      </c>
      <c r="J25" s="1">
        <v>775505.23</v>
      </c>
      <c r="K25" s="30">
        <v>0.9</v>
      </c>
      <c r="L25" s="1">
        <v>327082.86</v>
      </c>
      <c r="M25" s="1">
        <v>109016.71</v>
      </c>
      <c r="N25" s="1">
        <v>36577</v>
      </c>
      <c r="O25" s="1">
        <v>11957.86</v>
      </c>
      <c r="P25" s="1">
        <v>10988.78</v>
      </c>
      <c r="Q25" s="1">
        <v>31196.73</v>
      </c>
      <c r="R25" s="1">
        <v>7109.15</v>
      </c>
      <c r="S25" s="1">
        <v>13276.69</v>
      </c>
      <c r="T25" s="1">
        <v>11953.27</v>
      </c>
      <c r="U25" s="1">
        <v>8680.91</v>
      </c>
      <c r="V25" s="1">
        <v>17849.740000000002</v>
      </c>
      <c r="W25" s="1">
        <v>15395.47</v>
      </c>
      <c r="X25" s="1">
        <v>15931.18</v>
      </c>
      <c r="Y25" s="1">
        <v>617016.35000000009</v>
      </c>
      <c r="Z25" s="1">
        <v>9418.5</v>
      </c>
      <c r="AA25" s="1">
        <v>13081.25</v>
      </c>
      <c r="AB25" s="1">
        <v>28150.850000000002</v>
      </c>
      <c r="AC25" s="1">
        <v>3034.8500000000004</v>
      </c>
      <c r="AD25" s="1">
        <v>59755.15</v>
      </c>
      <c r="AE25" s="1">
        <v>81522.350000000006</v>
      </c>
      <c r="AF25" s="1">
        <v>128405.55</v>
      </c>
      <c r="AG25" s="1">
        <v>92405.950000000012</v>
      </c>
      <c r="AH25" s="1">
        <v>287541.30614999996</v>
      </c>
      <c r="AI25" s="1">
        <v>703315.75615000003</v>
      </c>
      <c r="AJ25" s="1">
        <v>94621.39</v>
      </c>
      <c r="AK25" s="1">
        <v>608694.3661499999</v>
      </c>
      <c r="AL25" s="33">
        <v>693853.6161499999</v>
      </c>
      <c r="AM25" s="1">
        <v>23807.5</v>
      </c>
      <c r="AN25" s="1">
        <v>23807.5</v>
      </c>
      <c r="AO25" s="1">
        <v>25094.39</v>
      </c>
      <c r="AP25" s="1">
        <v>25094.39</v>
      </c>
      <c r="AQ25" s="1">
        <v>0</v>
      </c>
      <c r="AR25" s="1">
        <v>0</v>
      </c>
      <c r="AS25" s="1">
        <v>0</v>
      </c>
      <c r="AT25" s="1">
        <v>0</v>
      </c>
      <c r="AU25" s="1">
        <v>0</v>
      </c>
      <c r="AV25" s="1">
        <v>47615</v>
      </c>
      <c r="AW25" s="1">
        <v>18893.75</v>
      </c>
      <c r="AX25" s="1">
        <v>7124.49</v>
      </c>
      <c r="AY25" s="1">
        <v>171437.02</v>
      </c>
      <c r="AZ25" s="1">
        <v>1482307.06</v>
      </c>
      <c r="BA25" s="1">
        <v>38140.81</v>
      </c>
      <c r="BB25" s="1">
        <v>59.4</v>
      </c>
      <c r="BC25" s="1">
        <v>19268.75</v>
      </c>
    </row>
    <row r="26" spans="1:55" x14ac:dyDescent="0.25">
      <c r="A26" s="143" t="s">
        <v>101</v>
      </c>
      <c r="B26" s="10" t="s">
        <v>102</v>
      </c>
      <c r="C26">
        <v>34</v>
      </c>
      <c r="D26" s="1">
        <v>410861.07</v>
      </c>
      <c r="E26" s="1">
        <v>477326.91</v>
      </c>
      <c r="F26" s="12">
        <v>1.1617720559409535</v>
      </c>
      <c r="G26" s="28">
        <v>4</v>
      </c>
      <c r="H26" s="1">
        <v>31.61</v>
      </c>
      <c r="I26" s="1">
        <v>436240.81</v>
      </c>
      <c r="J26" s="1">
        <v>436272.42</v>
      </c>
      <c r="K26" s="30">
        <v>0.9</v>
      </c>
      <c r="L26" s="1">
        <v>92581.87</v>
      </c>
      <c r="M26" s="1">
        <v>18516.37</v>
      </c>
      <c r="N26" s="1">
        <v>10423.120000000001</v>
      </c>
      <c r="O26" s="1">
        <v>4291.87</v>
      </c>
      <c r="P26" s="1">
        <v>3329.07</v>
      </c>
      <c r="Q26" s="1">
        <v>8669.11</v>
      </c>
      <c r="R26" s="1">
        <v>2187.4299999999998</v>
      </c>
      <c r="S26" s="1">
        <v>3829.81</v>
      </c>
      <c r="T26" s="1">
        <v>4921.93</v>
      </c>
      <c r="U26" s="1">
        <v>2808.53</v>
      </c>
      <c r="V26" s="1">
        <v>7349.89</v>
      </c>
      <c r="W26" s="1">
        <v>6339.31</v>
      </c>
      <c r="X26" s="1">
        <v>4595.53</v>
      </c>
      <c r="Y26" s="1">
        <v>169843.83999999997</v>
      </c>
      <c r="Z26" s="1">
        <v>3060</v>
      </c>
      <c r="AA26" s="1">
        <v>4250</v>
      </c>
      <c r="AB26" s="1">
        <v>9146</v>
      </c>
      <c r="AC26" s="1">
        <v>986</v>
      </c>
      <c r="AD26" s="1">
        <v>9707</v>
      </c>
      <c r="AE26" s="1">
        <v>7684</v>
      </c>
      <c r="AF26" s="1">
        <v>41718</v>
      </c>
      <c r="AG26" s="1">
        <v>30022</v>
      </c>
      <c r="AH26" s="1">
        <v>82925.195999999996</v>
      </c>
      <c r="AI26" s="1">
        <v>189498.196</v>
      </c>
      <c r="AJ26" s="1">
        <v>30741.78</v>
      </c>
      <c r="AK26" s="1">
        <v>158756.416</v>
      </c>
      <c r="AL26" s="33">
        <v>186424.016</v>
      </c>
      <c r="AM26" s="1">
        <v>7721.35</v>
      </c>
      <c r="AN26" s="1">
        <v>7721.35</v>
      </c>
      <c r="AO26" s="1">
        <v>7721.35</v>
      </c>
      <c r="AP26" s="1">
        <v>7721.35</v>
      </c>
      <c r="AQ26" s="1">
        <v>0</v>
      </c>
      <c r="AR26" s="1">
        <v>0</v>
      </c>
      <c r="AS26" s="1">
        <v>0</v>
      </c>
      <c r="AT26" s="1">
        <v>0</v>
      </c>
      <c r="AU26" s="1">
        <v>0</v>
      </c>
      <c r="AV26" s="1">
        <v>15442.7</v>
      </c>
      <c r="AW26" s="1">
        <v>6127.7</v>
      </c>
      <c r="AX26" s="1">
        <v>2137.34</v>
      </c>
      <c r="AY26" s="1">
        <v>54593.14</v>
      </c>
      <c r="AZ26" s="1">
        <v>410861.07</v>
      </c>
      <c r="BA26" s="1">
        <v>257.01</v>
      </c>
      <c r="BB26" s="1">
        <v>0</v>
      </c>
      <c r="BC26" s="1">
        <v>132.96</v>
      </c>
    </row>
    <row r="27" spans="1:55" x14ac:dyDescent="0.25">
      <c r="A27" s="10" t="s">
        <v>103</v>
      </c>
      <c r="B27" s="10" t="s">
        <v>104</v>
      </c>
      <c r="C27">
        <v>344.55</v>
      </c>
      <c r="D27" s="1">
        <v>4668998.28</v>
      </c>
      <c r="E27" s="1">
        <v>3644590.38</v>
      </c>
      <c r="F27" s="12">
        <v>0.78059364373978735</v>
      </c>
      <c r="G27" s="28">
        <v>2</v>
      </c>
      <c r="H27" s="1">
        <v>24827.23</v>
      </c>
      <c r="I27" s="1">
        <v>2243748.4499999997</v>
      </c>
      <c r="J27" s="1">
        <v>2268575.6799999997</v>
      </c>
      <c r="K27" s="30">
        <v>0.93035000000000001</v>
      </c>
      <c r="L27" s="1">
        <v>1089726.8700000001</v>
      </c>
      <c r="M27" s="1">
        <v>263597.34999999998</v>
      </c>
      <c r="N27" s="1">
        <v>112598.97</v>
      </c>
      <c r="O27" s="1">
        <v>45318.76</v>
      </c>
      <c r="P27" s="1">
        <v>37806.120000000003</v>
      </c>
      <c r="Q27" s="1">
        <v>79910.62</v>
      </c>
      <c r="R27" s="1">
        <v>24873.16</v>
      </c>
      <c r="S27" s="1">
        <v>41437.160000000003</v>
      </c>
      <c r="T27" s="1">
        <v>50152.32</v>
      </c>
      <c r="U27" s="1">
        <v>29824.2</v>
      </c>
      <c r="V27" s="1">
        <v>74892.100000000006</v>
      </c>
      <c r="W27" s="1">
        <v>64594.720000000001</v>
      </c>
      <c r="X27" s="1">
        <v>49721.96</v>
      </c>
      <c r="Y27" s="1">
        <v>1964454.3100000003</v>
      </c>
      <c r="Z27" s="1">
        <v>30844.799999999996</v>
      </c>
      <c r="AA27" s="1">
        <v>43068.75</v>
      </c>
      <c r="AB27" s="1">
        <v>92683.95</v>
      </c>
      <c r="AC27" s="1">
        <v>9991.9500000000007</v>
      </c>
      <c r="AD27" s="1">
        <v>196738.05000000002</v>
      </c>
      <c r="AE27" s="1">
        <v>119115.28</v>
      </c>
      <c r="AF27" s="1">
        <v>422762.85</v>
      </c>
      <c r="AG27" s="1">
        <v>304237.65000000002</v>
      </c>
      <c r="AH27" s="1">
        <v>907858.90005000017</v>
      </c>
      <c r="AI27" s="1">
        <v>2127302.1800500001</v>
      </c>
      <c r="AJ27" s="1">
        <v>311531.77</v>
      </c>
      <c r="AK27" s="1">
        <v>1815770.4100500001</v>
      </c>
      <c r="AL27" s="33">
        <v>2105603.9900500001</v>
      </c>
      <c r="AM27" s="1">
        <v>85138.48</v>
      </c>
      <c r="AN27" s="1">
        <v>85138.48</v>
      </c>
      <c r="AO27" s="1">
        <v>88464.2</v>
      </c>
      <c r="AP27" s="1">
        <v>88464.2</v>
      </c>
      <c r="AQ27" s="1">
        <v>0</v>
      </c>
      <c r="AR27" s="1">
        <v>0</v>
      </c>
      <c r="AS27" s="1">
        <v>0</v>
      </c>
      <c r="AT27" s="1">
        <v>0</v>
      </c>
      <c r="AU27" s="1">
        <v>0</v>
      </c>
      <c r="AV27" s="1">
        <v>162295.24</v>
      </c>
      <c r="AW27" s="1">
        <v>64399.16</v>
      </c>
      <c r="AX27" s="1">
        <v>25040.12</v>
      </c>
      <c r="AY27" s="1">
        <v>598939.88</v>
      </c>
      <c r="AZ27" s="1">
        <v>4668998.28</v>
      </c>
      <c r="BA27" s="1">
        <v>245342.05000000002</v>
      </c>
      <c r="BB27" s="1">
        <v>0</v>
      </c>
      <c r="BC27" s="1">
        <v>142306.56999999998</v>
      </c>
    </row>
    <row r="28" spans="1:55" x14ac:dyDescent="0.25">
      <c r="A28" s="10" t="s">
        <v>105</v>
      </c>
      <c r="B28" s="10" t="s">
        <v>106</v>
      </c>
      <c r="C28">
        <v>1625.7</v>
      </c>
      <c r="D28" s="1">
        <v>21735426.739999998</v>
      </c>
      <c r="E28" s="1">
        <v>15371256.119999999</v>
      </c>
      <c r="F28" s="12">
        <v>0.70719826686043707</v>
      </c>
      <c r="G28" s="28">
        <v>1</v>
      </c>
      <c r="H28" s="1">
        <v>333160.61</v>
      </c>
      <c r="I28" s="1">
        <v>8069847.7199999997</v>
      </c>
      <c r="J28" s="1">
        <v>8403008.3300000001</v>
      </c>
      <c r="K28" s="30">
        <v>0.93035000000000001</v>
      </c>
      <c r="L28" s="1">
        <v>5065834.0599999996</v>
      </c>
      <c r="M28" s="1">
        <v>1238809.78</v>
      </c>
      <c r="N28" s="1">
        <v>538556.61</v>
      </c>
      <c r="O28" s="1">
        <v>217273.44</v>
      </c>
      <c r="P28" s="1">
        <v>174191.66</v>
      </c>
      <c r="Q28" s="1">
        <v>382416.77</v>
      </c>
      <c r="R28" s="1">
        <v>122104.64</v>
      </c>
      <c r="S28" s="1">
        <v>197948.24</v>
      </c>
      <c r="T28" s="1">
        <v>239858.92</v>
      </c>
      <c r="U28" s="1">
        <v>142522.73000000001</v>
      </c>
      <c r="V28" s="1">
        <v>358179.63</v>
      </c>
      <c r="W28" s="1">
        <v>308931.27</v>
      </c>
      <c r="X28" s="1">
        <v>237525.33</v>
      </c>
      <c r="Y28" s="1">
        <v>9224153.0800000001</v>
      </c>
      <c r="Z28" s="1">
        <v>144685.79999999999</v>
      </c>
      <c r="AA28" s="1">
        <v>203212.5</v>
      </c>
      <c r="AB28" s="1">
        <v>437313.30000000005</v>
      </c>
      <c r="AC28" s="1">
        <v>47145.299999999996</v>
      </c>
      <c r="AD28" s="1">
        <v>928274.70000000007</v>
      </c>
      <c r="AE28" s="1">
        <v>578066.90999999992</v>
      </c>
      <c r="AF28" s="1">
        <v>1994733.9</v>
      </c>
      <c r="AG28" s="1">
        <v>1435493.0999999999</v>
      </c>
      <c r="AH28" s="1">
        <v>4209099.5427000001</v>
      </c>
      <c r="AI28" s="1">
        <v>9978025.0526999999</v>
      </c>
      <c r="AJ28" s="1">
        <v>1469909.16</v>
      </c>
      <c r="AK28" s="1">
        <v>8508115.8927000016</v>
      </c>
      <c r="AL28" s="33">
        <v>9875645.872700002</v>
      </c>
      <c r="AM28" s="1">
        <v>353191.69</v>
      </c>
      <c r="AN28" s="1">
        <v>353191.69</v>
      </c>
      <c r="AO28" s="1">
        <v>367824.86</v>
      </c>
      <c r="AP28" s="1">
        <v>367824.86</v>
      </c>
      <c r="AQ28" s="1">
        <v>665.14</v>
      </c>
      <c r="AR28" s="1">
        <v>665.14</v>
      </c>
      <c r="AS28" s="1">
        <v>665.14</v>
      </c>
      <c r="AT28" s="1">
        <v>665.14</v>
      </c>
      <c r="AU28" s="1">
        <v>1330.28</v>
      </c>
      <c r="AV28" s="1">
        <v>766246.38</v>
      </c>
      <c r="AW28" s="1">
        <v>304048.5</v>
      </c>
      <c r="AX28" s="1">
        <v>119308.84</v>
      </c>
      <c r="AY28" s="1">
        <v>2635627.6599999997</v>
      </c>
      <c r="AZ28" s="1">
        <v>21735426.739999998</v>
      </c>
      <c r="BA28" s="1">
        <v>924810.99999999988</v>
      </c>
      <c r="BB28" s="1">
        <v>541.03</v>
      </c>
      <c r="BC28" s="1">
        <v>634627.79999999993</v>
      </c>
    </row>
    <row r="29" spans="1:55" x14ac:dyDescent="0.25">
      <c r="A29" s="10" t="s">
        <v>107</v>
      </c>
      <c r="B29" s="10" t="s">
        <v>108</v>
      </c>
      <c r="C29">
        <v>264.29000000000002</v>
      </c>
      <c r="D29" s="1">
        <v>3476020.12</v>
      </c>
      <c r="E29" s="1">
        <v>3096141.77</v>
      </c>
      <c r="F29" s="12">
        <v>0.890714571007719</v>
      </c>
      <c r="G29" s="28">
        <v>2</v>
      </c>
      <c r="H29" s="1">
        <v>7914.24</v>
      </c>
      <c r="I29" s="1">
        <v>777422.45999999985</v>
      </c>
      <c r="J29" s="1">
        <v>785336.69999999984</v>
      </c>
      <c r="K29" s="30">
        <v>0.9</v>
      </c>
      <c r="L29" s="1">
        <v>804643.02</v>
      </c>
      <c r="M29" s="1">
        <v>196183.77</v>
      </c>
      <c r="N29" s="1">
        <v>84111.09</v>
      </c>
      <c r="O29" s="1">
        <v>33759.53</v>
      </c>
      <c r="P29" s="1">
        <v>27636.82</v>
      </c>
      <c r="Q29" s="1">
        <v>58546.35</v>
      </c>
      <c r="R29" s="1">
        <v>18593.169999999998</v>
      </c>
      <c r="S29" s="1">
        <v>30893.84</v>
      </c>
      <c r="T29" s="1">
        <v>37266.1</v>
      </c>
      <c r="U29" s="1">
        <v>22212.92</v>
      </c>
      <c r="V29" s="1">
        <v>55649.2</v>
      </c>
      <c r="W29" s="1">
        <v>47997.64</v>
      </c>
      <c r="X29" s="1">
        <v>37070.639999999999</v>
      </c>
      <c r="Y29" s="1">
        <v>1454564.09</v>
      </c>
      <c r="Z29" s="1">
        <v>23591.7</v>
      </c>
      <c r="AA29" s="1">
        <v>33036.249999999993</v>
      </c>
      <c r="AB29" s="1">
        <v>71094.009999999995</v>
      </c>
      <c r="AC29" s="1">
        <v>7664.41</v>
      </c>
      <c r="AD29" s="1">
        <v>150909.59</v>
      </c>
      <c r="AE29" s="1">
        <v>92996.459999999992</v>
      </c>
      <c r="AF29" s="1">
        <v>324283.82999999996</v>
      </c>
      <c r="AG29" s="1">
        <v>233368.07</v>
      </c>
      <c r="AH29" s="1">
        <v>687600.51879000012</v>
      </c>
      <c r="AI29" s="1">
        <v>1624544.83879</v>
      </c>
      <c r="AJ29" s="1">
        <v>238963.08</v>
      </c>
      <c r="AK29" s="1">
        <v>1385581.7587899999</v>
      </c>
      <c r="AL29" s="33">
        <v>1600648.5287899999</v>
      </c>
      <c r="AM29" s="1">
        <v>57266.69</v>
      </c>
      <c r="AN29" s="1">
        <v>57266.69</v>
      </c>
      <c r="AO29" s="1">
        <v>59840.47</v>
      </c>
      <c r="AP29" s="1">
        <v>59840.47</v>
      </c>
      <c r="AQ29" s="1">
        <v>0</v>
      </c>
      <c r="AR29" s="1">
        <v>0</v>
      </c>
      <c r="AS29" s="1">
        <v>0</v>
      </c>
      <c r="AT29" s="1">
        <v>0</v>
      </c>
      <c r="AU29" s="1">
        <v>0</v>
      </c>
      <c r="AV29" s="1">
        <v>120324.4</v>
      </c>
      <c r="AW29" s="1">
        <v>47745.02</v>
      </c>
      <c r="AX29" s="1">
        <v>18523.669999999998</v>
      </c>
      <c r="AY29" s="1">
        <v>420807.41</v>
      </c>
      <c r="AZ29" s="1">
        <v>3476020.12</v>
      </c>
      <c r="BA29" s="1">
        <v>120827.46999999999</v>
      </c>
      <c r="BB29" s="1">
        <v>0</v>
      </c>
      <c r="BC29" s="1">
        <v>45863.519999999997</v>
      </c>
    </row>
    <row r="30" spans="1:55" x14ac:dyDescent="0.25">
      <c r="A30" s="10" t="s">
        <v>109</v>
      </c>
      <c r="B30" s="10" t="s">
        <v>110</v>
      </c>
      <c r="C30">
        <v>2208.21</v>
      </c>
      <c r="D30" s="1">
        <v>29767655.059999999</v>
      </c>
      <c r="E30" s="1">
        <v>21515763.870000001</v>
      </c>
      <c r="F30" s="12">
        <v>0.72279001576149016</v>
      </c>
      <c r="G30" s="28">
        <v>1</v>
      </c>
      <c r="H30" s="1">
        <v>266343.92</v>
      </c>
      <c r="I30" s="1">
        <v>8383859.379999999</v>
      </c>
      <c r="J30" s="1">
        <v>8650203.2999999989</v>
      </c>
      <c r="K30" s="30">
        <v>0.9</v>
      </c>
      <c r="L30" s="1">
        <v>6787582.3200000003</v>
      </c>
      <c r="M30" s="1">
        <v>1685127.01</v>
      </c>
      <c r="N30" s="1">
        <v>711305.12</v>
      </c>
      <c r="O30" s="1">
        <v>285099.74</v>
      </c>
      <c r="P30" s="1">
        <v>237120.39</v>
      </c>
      <c r="Q30" s="1">
        <v>515290</v>
      </c>
      <c r="R30" s="1">
        <v>160229.39000000001</v>
      </c>
      <c r="S30" s="1">
        <v>261193.38</v>
      </c>
      <c r="T30" s="1">
        <v>313597.76</v>
      </c>
      <c r="U30" s="1">
        <v>187660.93</v>
      </c>
      <c r="V30" s="1">
        <v>468293.31</v>
      </c>
      <c r="W30" s="1">
        <v>403904.73</v>
      </c>
      <c r="X30" s="1">
        <v>313415.48</v>
      </c>
      <c r="Y30" s="1">
        <v>12329819.560000002</v>
      </c>
      <c r="Z30" s="1">
        <v>196938.90000000002</v>
      </c>
      <c r="AA30" s="1">
        <v>276026.25</v>
      </c>
      <c r="AB30" s="1">
        <v>594008.49</v>
      </c>
      <c r="AC30" s="1">
        <v>64038.09</v>
      </c>
      <c r="AD30" s="1">
        <v>1260887.9099999999</v>
      </c>
      <c r="AE30" s="1">
        <v>829428.22</v>
      </c>
      <c r="AF30" s="1">
        <v>2709473.67</v>
      </c>
      <c r="AG30" s="1">
        <v>1949849.4300000002</v>
      </c>
      <c r="AH30" s="1">
        <v>5911620.2357099988</v>
      </c>
      <c r="AI30" s="1">
        <v>13792271.19571</v>
      </c>
      <c r="AJ30" s="1">
        <v>1996597.23</v>
      </c>
      <c r="AK30" s="1">
        <v>11795673.965709999</v>
      </c>
      <c r="AL30" s="33">
        <v>13592611.465709999</v>
      </c>
      <c r="AM30" s="1">
        <v>558511.12</v>
      </c>
      <c r="AN30" s="1">
        <v>558511.12</v>
      </c>
      <c r="AO30" s="1">
        <v>581675.18000000005</v>
      </c>
      <c r="AP30" s="1">
        <v>581675.18000000005</v>
      </c>
      <c r="AQ30" s="1">
        <v>0</v>
      </c>
      <c r="AR30" s="1">
        <v>0</v>
      </c>
      <c r="AS30" s="1">
        <v>0</v>
      </c>
      <c r="AT30" s="1">
        <v>0</v>
      </c>
      <c r="AU30" s="1">
        <v>643.44000000000005</v>
      </c>
      <c r="AV30" s="1">
        <v>1007636.43</v>
      </c>
      <c r="AW30" s="1">
        <v>399832.68</v>
      </c>
      <c r="AX30" s="1">
        <v>156738.78</v>
      </c>
      <c r="AY30" s="1">
        <v>3845223.93</v>
      </c>
      <c r="AZ30" s="1">
        <v>29767655.059999999</v>
      </c>
      <c r="BA30" s="1">
        <v>1754060.39</v>
      </c>
      <c r="BB30" s="1">
        <v>53.96</v>
      </c>
      <c r="BC30" s="1">
        <v>420192.13</v>
      </c>
    </row>
    <row r="31" spans="1:55" x14ac:dyDescent="0.25">
      <c r="A31" s="10" t="s">
        <v>111</v>
      </c>
      <c r="B31" s="10" t="s">
        <v>112</v>
      </c>
      <c r="C31">
        <v>224.94</v>
      </c>
      <c r="D31" s="1">
        <v>2956572.03</v>
      </c>
      <c r="E31" s="1">
        <v>2596966.09</v>
      </c>
      <c r="F31" s="12">
        <v>0.87837064805081044</v>
      </c>
      <c r="G31" s="28">
        <v>2</v>
      </c>
      <c r="H31" s="1">
        <v>6735.9</v>
      </c>
      <c r="I31" s="1">
        <v>572140.22999999986</v>
      </c>
      <c r="J31" s="1">
        <v>578876.12999999989</v>
      </c>
      <c r="K31" s="30">
        <v>0.9</v>
      </c>
      <c r="L31" s="1">
        <v>685188.9</v>
      </c>
      <c r="M31" s="1">
        <v>169855.09</v>
      </c>
      <c r="N31" s="1">
        <v>71577.75</v>
      </c>
      <c r="O31" s="1">
        <v>28764.25</v>
      </c>
      <c r="P31" s="1">
        <v>23392.33</v>
      </c>
      <c r="Q31" s="1">
        <v>50261.97</v>
      </c>
      <c r="R31" s="1">
        <v>15858.88</v>
      </c>
      <c r="S31" s="1">
        <v>26298.06</v>
      </c>
      <c r="T31" s="1">
        <v>31641.03</v>
      </c>
      <c r="U31" s="1">
        <v>18893.75</v>
      </c>
      <c r="V31" s="1">
        <v>47249.32</v>
      </c>
      <c r="W31" s="1">
        <v>40752.720000000001</v>
      </c>
      <c r="X31" s="1">
        <v>31556</v>
      </c>
      <c r="Y31" s="1">
        <v>1241290.05</v>
      </c>
      <c r="Z31" s="1">
        <v>20109.599999999999</v>
      </c>
      <c r="AA31" s="1">
        <v>28117.5</v>
      </c>
      <c r="AB31" s="1">
        <v>60508.86</v>
      </c>
      <c r="AC31" s="1">
        <v>6523.2599999999993</v>
      </c>
      <c r="AD31" s="1">
        <v>128440.74</v>
      </c>
      <c r="AE31" s="1">
        <v>83216.209999999992</v>
      </c>
      <c r="AF31" s="1">
        <v>276001.38</v>
      </c>
      <c r="AG31" s="1">
        <v>198622.02</v>
      </c>
      <c r="AH31" s="1">
        <v>583756.0319399999</v>
      </c>
      <c r="AI31" s="1">
        <v>1385295.60194</v>
      </c>
      <c r="AJ31" s="1">
        <v>203383.99</v>
      </c>
      <c r="AK31" s="1">
        <v>1181911.6119400002</v>
      </c>
      <c r="AL31" s="33">
        <v>1364957.2019400003</v>
      </c>
      <c r="AM31" s="1">
        <v>46971.55</v>
      </c>
      <c r="AN31" s="1">
        <v>46971.55</v>
      </c>
      <c r="AO31" s="1">
        <v>48901.89</v>
      </c>
      <c r="AP31" s="1">
        <v>48901.89</v>
      </c>
      <c r="AQ31" s="1">
        <v>0</v>
      </c>
      <c r="AR31" s="1">
        <v>0</v>
      </c>
      <c r="AS31" s="1">
        <v>0</v>
      </c>
      <c r="AT31" s="1">
        <v>0</v>
      </c>
      <c r="AU31" s="1">
        <v>0</v>
      </c>
      <c r="AV31" s="1">
        <v>102307.91</v>
      </c>
      <c r="AW31" s="1">
        <v>40596.03</v>
      </c>
      <c r="AX31" s="1">
        <v>15673.87</v>
      </c>
      <c r="AY31" s="1">
        <v>350324.69000000006</v>
      </c>
      <c r="AZ31" s="1">
        <v>2956572.03</v>
      </c>
      <c r="BA31" s="1">
        <v>76435.06</v>
      </c>
      <c r="BB31" s="1">
        <v>0</v>
      </c>
      <c r="BC31" s="1">
        <v>38837.839999999997</v>
      </c>
    </row>
    <row r="32" spans="1:55" x14ac:dyDescent="0.25">
      <c r="A32" s="10" t="s">
        <v>113</v>
      </c>
      <c r="B32" s="10" t="s">
        <v>114</v>
      </c>
      <c r="C32">
        <v>1155.28</v>
      </c>
      <c r="D32" s="1">
        <v>15935894.9</v>
      </c>
      <c r="E32" s="1">
        <v>11495449.66</v>
      </c>
      <c r="F32" s="12">
        <v>0.72135576521654898</v>
      </c>
      <c r="G32" s="28">
        <v>1</v>
      </c>
      <c r="H32" s="1">
        <v>178791.18</v>
      </c>
      <c r="I32" s="1">
        <v>6986060.0800000001</v>
      </c>
      <c r="J32" s="1">
        <v>7164851.2599999998</v>
      </c>
      <c r="K32" s="30">
        <v>0.9</v>
      </c>
      <c r="L32" s="1">
        <v>3634952.53</v>
      </c>
      <c r="M32" s="1">
        <v>894827.61</v>
      </c>
      <c r="N32" s="1">
        <v>371467.8</v>
      </c>
      <c r="O32" s="1">
        <v>149339.38</v>
      </c>
      <c r="P32" s="1">
        <v>128633.67</v>
      </c>
      <c r="Q32" s="1">
        <v>264741.02</v>
      </c>
      <c r="R32" s="1">
        <v>83669.27</v>
      </c>
      <c r="S32" s="1">
        <v>136341.41</v>
      </c>
      <c r="T32" s="1">
        <v>164533.35</v>
      </c>
      <c r="U32" s="1">
        <v>97787.94</v>
      </c>
      <c r="V32" s="1">
        <v>245696.49</v>
      </c>
      <c r="W32" s="1">
        <v>211914.14</v>
      </c>
      <c r="X32" s="1">
        <v>163601.04</v>
      </c>
      <c r="Y32" s="1">
        <v>6547505.6499999994</v>
      </c>
      <c r="Z32" s="1">
        <v>103502.7</v>
      </c>
      <c r="AA32" s="1">
        <v>144410</v>
      </c>
      <c r="AB32" s="1">
        <v>310770.31999999995</v>
      </c>
      <c r="AC32" s="1">
        <v>33503.119999999995</v>
      </c>
      <c r="AD32" s="1">
        <v>659664.88</v>
      </c>
      <c r="AE32" s="1">
        <v>422839.87</v>
      </c>
      <c r="AF32" s="1">
        <v>1417528.5599999998</v>
      </c>
      <c r="AG32" s="1">
        <v>1020112.2399999999</v>
      </c>
      <c r="AH32" s="1">
        <v>3184874.7652799995</v>
      </c>
      <c r="AI32" s="1">
        <v>7297206.4552799994</v>
      </c>
      <c r="AJ32" s="1">
        <v>1044569.51</v>
      </c>
      <c r="AK32" s="1">
        <v>6252636.9452799996</v>
      </c>
      <c r="AL32" s="33">
        <v>7192749.4952799994</v>
      </c>
      <c r="AM32" s="1">
        <v>335235.36</v>
      </c>
      <c r="AN32" s="1">
        <v>335235.36</v>
      </c>
      <c r="AO32" s="1">
        <v>349391.17</v>
      </c>
      <c r="AP32" s="1">
        <v>349391.17</v>
      </c>
      <c r="AQ32" s="1">
        <v>1286.8900000000001</v>
      </c>
      <c r="AR32" s="1">
        <v>1286.8900000000001</v>
      </c>
      <c r="AS32" s="1">
        <v>1930.33</v>
      </c>
      <c r="AT32" s="1">
        <v>1930.33</v>
      </c>
      <c r="AU32" s="1">
        <v>1930.33</v>
      </c>
      <c r="AV32" s="1">
        <v>526982.27</v>
      </c>
      <c r="AW32" s="1">
        <v>209107.89</v>
      </c>
      <c r="AX32" s="1">
        <v>81931.63</v>
      </c>
      <c r="AY32" s="1">
        <v>2195639.6199999996</v>
      </c>
      <c r="AZ32" s="1">
        <v>15935894.9</v>
      </c>
      <c r="BA32" s="1">
        <v>1500913.5899999999</v>
      </c>
      <c r="BB32" s="1">
        <v>1024.7700000000002</v>
      </c>
      <c r="BC32" s="1">
        <v>280160.68</v>
      </c>
    </row>
    <row r="33" spans="1:55" x14ac:dyDescent="0.25">
      <c r="A33" s="10" t="s">
        <v>115</v>
      </c>
      <c r="B33" s="10" t="s">
        <v>116</v>
      </c>
      <c r="C33">
        <v>285.36</v>
      </c>
      <c r="D33" s="1">
        <v>3826543.27</v>
      </c>
      <c r="E33" s="1">
        <v>2601170.6500000004</v>
      </c>
      <c r="F33" s="12">
        <v>0.67977034792553137</v>
      </c>
      <c r="G33" s="28">
        <v>1</v>
      </c>
      <c r="H33" s="1">
        <v>100270.7</v>
      </c>
      <c r="I33" s="1">
        <v>1939197.9200000002</v>
      </c>
      <c r="J33" s="1">
        <v>2039468.62</v>
      </c>
      <c r="K33" s="30">
        <v>0.9</v>
      </c>
      <c r="L33" s="1">
        <v>887903.95</v>
      </c>
      <c r="M33" s="1">
        <v>214617.46</v>
      </c>
      <c r="N33" s="1">
        <v>91036.02</v>
      </c>
      <c r="O33" s="1">
        <v>36212.03</v>
      </c>
      <c r="P33" s="1">
        <v>30779.78</v>
      </c>
      <c r="Q33" s="1">
        <v>63308.38</v>
      </c>
      <c r="R33" s="1">
        <v>20233.740000000002</v>
      </c>
      <c r="S33" s="1">
        <v>33447.050000000003</v>
      </c>
      <c r="T33" s="1">
        <v>40078.629999999997</v>
      </c>
      <c r="U33" s="1">
        <v>23744.85</v>
      </c>
      <c r="V33" s="1">
        <v>59849.14</v>
      </c>
      <c r="W33" s="1">
        <v>51620.11</v>
      </c>
      <c r="X33" s="1">
        <v>40134.33</v>
      </c>
      <c r="Y33" s="1">
        <v>1592965.47</v>
      </c>
      <c r="Z33" s="1">
        <v>25540.199999999997</v>
      </c>
      <c r="AA33" s="1">
        <v>35670</v>
      </c>
      <c r="AB33" s="1">
        <v>76761.84</v>
      </c>
      <c r="AC33" s="1">
        <v>8275.4399999999987</v>
      </c>
      <c r="AD33" s="1">
        <v>162940.56</v>
      </c>
      <c r="AE33" s="1">
        <v>98646.84</v>
      </c>
      <c r="AF33" s="1">
        <v>350136.72</v>
      </c>
      <c r="AG33" s="1">
        <v>251972.88</v>
      </c>
      <c r="AH33" s="1">
        <v>760958.24135999999</v>
      </c>
      <c r="AI33" s="1">
        <v>1770902.7213599999</v>
      </c>
      <c r="AJ33" s="1">
        <v>258013.95</v>
      </c>
      <c r="AK33" s="1">
        <v>1512888.7713600001</v>
      </c>
      <c r="AL33" s="33">
        <v>1745101.3213600002</v>
      </c>
      <c r="AM33" s="1">
        <v>70135.61</v>
      </c>
      <c r="AN33" s="1">
        <v>70135.61</v>
      </c>
      <c r="AO33" s="1">
        <v>73352.84</v>
      </c>
      <c r="AP33" s="1">
        <v>73352.84</v>
      </c>
      <c r="AQ33" s="1">
        <v>0</v>
      </c>
      <c r="AR33" s="1">
        <v>0</v>
      </c>
      <c r="AS33" s="1">
        <v>0</v>
      </c>
      <c r="AT33" s="1">
        <v>0</v>
      </c>
      <c r="AU33" s="1">
        <v>0</v>
      </c>
      <c r="AV33" s="1">
        <v>129976.09</v>
      </c>
      <c r="AW33" s="1">
        <v>51574.84</v>
      </c>
      <c r="AX33" s="1">
        <v>19948.57</v>
      </c>
      <c r="AY33" s="1">
        <v>488476.39999999997</v>
      </c>
      <c r="AZ33" s="1">
        <v>3826543.27</v>
      </c>
      <c r="BA33" s="1">
        <v>320072.69999999995</v>
      </c>
      <c r="BB33" s="1">
        <v>0</v>
      </c>
      <c r="BC33" s="1">
        <v>72247.64</v>
      </c>
    </row>
    <row r="34" spans="1:55" x14ac:dyDescent="0.25">
      <c r="A34" s="10" t="s">
        <v>117</v>
      </c>
      <c r="B34" s="10" t="s">
        <v>118</v>
      </c>
      <c r="C34">
        <v>707</v>
      </c>
      <c r="D34" s="1">
        <v>9409172.1600000001</v>
      </c>
      <c r="E34" s="1">
        <v>6583878.9900000002</v>
      </c>
      <c r="F34" s="12">
        <v>0.69972988888323207</v>
      </c>
      <c r="G34" s="28">
        <v>1</v>
      </c>
      <c r="H34" s="1">
        <v>164645.39000000001</v>
      </c>
      <c r="I34" s="1">
        <v>3387956.64</v>
      </c>
      <c r="J34" s="1">
        <v>3552602.0300000003</v>
      </c>
      <c r="K34" s="30">
        <v>0.9</v>
      </c>
      <c r="L34" s="1">
        <v>2160809.84</v>
      </c>
      <c r="M34" s="1">
        <v>532301.65</v>
      </c>
      <c r="N34" s="1">
        <v>226563.20000000001</v>
      </c>
      <c r="O34" s="1">
        <v>90584.63</v>
      </c>
      <c r="P34" s="1">
        <v>74892.58</v>
      </c>
      <c r="Q34" s="1">
        <v>159643.12</v>
      </c>
      <c r="R34" s="1">
        <v>50857.79</v>
      </c>
      <c r="S34" s="1">
        <v>82979.320000000007</v>
      </c>
      <c r="T34" s="1">
        <v>99845.02</v>
      </c>
      <c r="U34" s="1">
        <v>59745.11</v>
      </c>
      <c r="V34" s="1">
        <v>149097.87</v>
      </c>
      <c r="W34" s="1">
        <v>128597.47</v>
      </c>
      <c r="X34" s="1">
        <v>99569.919999999998</v>
      </c>
      <c r="Y34" s="1">
        <v>3915487.52</v>
      </c>
      <c r="Z34" s="1">
        <v>62775</v>
      </c>
      <c r="AA34" s="1">
        <v>88375</v>
      </c>
      <c r="AB34" s="1">
        <v>190183</v>
      </c>
      <c r="AC34" s="1">
        <v>20503</v>
      </c>
      <c r="AD34" s="1">
        <v>403697</v>
      </c>
      <c r="AE34" s="1">
        <v>256348</v>
      </c>
      <c r="AF34" s="1">
        <v>867489</v>
      </c>
      <c r="AG34" s="1">
        <v>624281</v>
      </c>
      <c r="AH34" s="1">
        <v>1864969.1939999999</v>
      </c>
      <c r="AI34" s="1">
        <v>4378620.1940000001</v>
      </c>
      <c r="AJ34" s="1">
        <v>639248.18999999994</v>
      </c>
      <c r="AK34" s="1">
        <v>3739372.0040000002</v>
      </c>
      <c r="AL34" s="33">
        <v>4314695.3739999998</v>
      </c>
      <c r="AM34" s="1">
        <v>166009.06</v>
      </c>
      <c r="AN34" s="1">
        <v>166009.06</v>
      </c>
      <c r="AO34" s="1">
        <v>173086.97</v>
      </c>
      <c r="AP34" s="1">
        <v>173086.97</v>
      </c>
      <c r="AQ34" s="1">
        <v>0</v>
      </c>
      <c r="AR34" s="1">
        <v>0</v>
      </c>
      <c r="AS34" s="1">
        <v>0</v>
      </c>
      <c r="AT34" s="1">
        <v>0</v>
      </c>
      <c r="AU34" s="1">
        <v>643.44000000000005</v>
      </c>
      <c r="AV34" s="1">
        <v>322366.44</v>
      </c>
      <c r="AW34" s="1">
        <v>127915.82</v>
      </c>
      <c r="AX34" s="1">
        <v>49871.43</v>
      </c>
      <c r="AY34" s="1">
        <v>1178989.19</v>
      </c>
      <c r="AZ34" s="1">
        <v>9409172.1600000001</v>
      </c>
      <c r="BA34" s="1">
        <v>479072.35000000003</v>
      </c>
      <c r="BB34" s="1">
        <v>0</v>
      </c>
      <c r="BC34" s="1">
        <v>248087.04000000001</v>
      </c>
    </row>
    <row r="35" spans="1:55" x14ac:dyDescent="0.25">
      <c r="A35" s="10" t="s">
        <v>119</v>
      </c>
      <c r="B35" s="10" t="s">
        <v>120</v>
      </c>
      <c r="C35">
        <v>313.75</v>
      </c>
      <c r="D35" s="1">
        <v>4028002.4</v>
      </c>
      <c r="E35" s="1">
        <v>4013414.75</v>
      </c>
      <c r="F35" s="12">
        <v>0.99637844058881397</v>
      </c>
      <c r="G35" s="28">
        <v>3</v>
      </c>
      <c r="H35" s="1">
        <v>6601.11</v>
      </c>
      <c r="I35" s="1">
        <v>594027.29</v>
      </c>
      <c r="J35" s="1">
        <v>600628.4</v>
      </c>
      <c r="K35" s="30">
        <v>0.9</v>
      </c>
      <c r="L35" s="1">
        <v>959538.19</v>
      </c>
      <c r="M35" s="1">
        <v>234570.14</v>
      </c>
      <c r="N35" s="1">
        <v>99638.6</v>
      </c>
      <c r="O35" s="1">
        <v>40161.61</v>
      </c>
      <c r="P35" s="1">
        <v>32703.39</v>
      </c>
      <c r="Q35" s="1">
        <v>69874.320000000007</v>
      </c>
      <c r="R35" s="1">
        <v>21874.32</v>
      </c>
      <c r="S35" s="1">
        <v>36766.22</v>
      </c>
      <c r="T35" s="1">
        <v>44297.440000000002</v>
      </c>
      <c r="U35" s="1">
        <v>26298.06</v>
      </c>
      <c r="V35" s="1">
        <v>66149.05</v>
      </c>
      <c r="W35" s="1">
        <v>57053.8</v>
      </c>
      <c r="X35" s="1">
        <v>44117.13</v>
      </c>
      <c r="Y35" s="1">
        <v>1733042.2700000003</v>
      </c>
      <c r="Z35" s="1">
        <v>28035</v>
      </c>
      <c r="AA35" s="1">
        <v>39218.75</v>
      </c>
      <c r="AB35" s="1">
        <v>84398.75</v>
      </c>
      <c r="AC35" s="1">
        <v>9098.75</v>
      </c>
      <c r="AD35" s="1">
        <v>89575.62</v>
      </c>
      <c r="AE35" s="1">
        <v>111871</v>
      </c>
      <c r="AF35" s="1">
        <v>384971.25</v>
      </c>
      <c r="AG35" s="1">
        <v>277041.25</v>
      </c>
      <c r="AH35" s="1">
        <v>813692.99624999997</v>
      </c>
      <c r="AI35" s="1">
        <v>1837903.36625</v>
      </c>
      <c r="AJ35" s="1">
        <v>283683.33</v>
      </c>
      <c r="AK35" s="1">
        <v>1554220.0362499999</v>
      </c>
      <c r="AL35" s="33">
        <v>1809535.0262499999</v>
      </c>
      <c r="AM35" s="1">
        <v>63701.15</v>
      </c>
      <c r="AN35" s="1">
        <v>63701.15</v>
      </c>
      <c r="AO35" s="1">
        <v>66274.929999999993</v>
      </c>
      <c r="AP35" s="1">
        <v>66274.929999999993</v>
      </c>
      <c r="AQ35" s="1">
        <v>643.44000000000005</v>
      </c>
      <c r="AR35" s="1">
        <v>643.44000000000005</v>
      </c>
      <c r="AS35" s="1">
        <v>643.44000000000005</v>
      </c>
      <c r="AT35" s="1">
        <v>643.44000000000005</v>
      </c>
      <c r="AU35" s="1">
        <v>1286.8900000000001</v>
      </c>
      <c r="AV35" s="1">
        <v>142845.01</v>
      </c>
      <c r="AW35" s="1">
        <v>56681.26</v>
      </c>
      <c r="AX35" s="1">
        <v>22085.91</v>
      </c>
      <c r="AY35" s="1">
        <v>485424.99</v>
      </c>
      <c r="AZ35" s="1">
        <v>4028002.4</v>
      </c>
      <c r="BA35" s="1">
        <v>214447.94999999995</v>
      </c>
      <c r="BB35" s="1">
        <v>17.98</v>
      </c>
      <c r="BC35" s="1">
        <v>91173.56</v>
      </c>
    </row>
    <row r="36" spans="1:55" x14ac:dyDescent="0.25">
      <c r="A36" s="10" t="s">
        <v>121</v>
      </c>
      <c r="B36" s="10" t="s">
        <v>122</v>
      </c>
      <c r="C36">
        <v>545.25</v>
      </c>
      <c r="D36" s="1">
        <v>6766709.7599999998</v>
      </c>
      <c r="E36" s="1">
        <v>4334934.92</v>
      </c>
      <c r="F36" s="12">
        <v>0.64062669654091975</v>
      </c>
      <c r="G36" s="28">
        <v>1</v>
      </c>
      <c r="H36" s="1">
        <v>259711.1</v>
      </c>
      <c r="I36" s="1">
        <v>2638033.4700000002</v>
      </c>
      <c r="J36" s="1">
        <v>2897744.5700000003</v>
      </c>
      <c r="K36" s="30">
        <v>0.9</v>
      </c>
      <c r="L36" s="1">
        <v>1589108.94</v>
      </c>
      <c r="M36" s="1">
        <v>375017.67</v>
      </c>
      <c r="N36" s="1">
        <v>172566.68</v>
      </c>
      <c r="O36" s="1">
        <v>70746.41</v>
      </c>
      <c r="P36" s="1">
        <v>52808.57</v>
      </c>
      <c r="Q36" s="1">
        <v>119392.54</v>
      </c>
      <c r="R36" s="1">
        <v>39373.769999999997</v>
      </c>
      <c r="S36" s="1">
        <v>63574.92</v>
      </c>
      <c r="T36" s="1">
        <v>78751</v>
      </c>
      <c r="U36" s="1">
        <v>45957.78</v>
      </c>
      <c r="V36" s="1">
        <v>117598.32</v>
      </c>
      <c r="W36" s="1">
        <v>101428.99</v>
      </c>
      <c r="X36" s="1">
        <v>76285.88</v>
      </c>
      <c r="Y36" s="1">
        <v>2902611.4699999997</v>
      </c>
      <c r="Z36" s="1">
        <v>48600</v>
      </c>
      <c r="AA36" s="1">
        <v>68156.25</v>
      </c>
      <c r="AB36" s="1">
        <v>146672.25</v>
      </c>
      <c r="AC36" s="1">
        <v>15812.25</v>
      </c>
      <c r="AD36" s="1">
        <v>311337.75</v>
      </c>
      <c r="AE36" s="1">
        <v>172863</v>
      </c>
      <c r="AF36" s="1">
        <v>669021.75</v>
      </c>
      <c r="AG36" s="1">
        <v>481455.75</v>
      </c>
      <c r="AH36" s="1">
        <v>1323245.2207500001</v>
      </c>
      <c r="AI36" s="1">
        <v>3237164.2207500003</v>
      </c>
      <c r="AJ36" s="1">
        <v>492998.69</v>
      </c>
      <c r="AK36" s="1">
        <v>2744165.5307500004</v>
      </c>
      <c r="AL36" s="33">
        <v>3187864.3507500002</v>
      </c>
      <c r="AM36" s="1">
        <v>71422.5</v>
      </c>
      <c r="AN36" s="1">
        <v>71422.5</v>
      </c>
      <c r="AO36" s="1">
        <v>73996.289999999994</v>
      </c>
      <c r="AP36" s="1">
        <v>73996.289999999994</v>
      </c>
      <c r="AQ36" s="1">
        <v>0</v>
      </c>
      <c r="AR36" s="1">
        <v>0</v>
      </c>
      <c r="AS36" s="1">
        <v>0</v>
      </c>
      <c r="AT36" s="1">
        <v>0</v>
      </c>
      <c r="AU36" s="1">
        <v>0</v>
      </c>
      <c r="AV36" s="1">
        <v>248370.15</v>
      </c>
      <c r="AW36" s="1">
        <v>98553.9</v>
      </c>
      <c r="AX36" s="1">
        <v>38472.239999999998</v>
      </c>
      <c r="AY36" s="1">
        <v>676233.87</v>
      </c>
      <c r="AZ36" s="1">
        <v>6766709.7599999998</v>
      </c>
      <c r="BA36" s="1">
        <v>173987.87999999998</v>
      </c>
      <c r="BB36" s="1">
        <v>0</v>
      </c>
      <c r="BC36" s="1">
        <v>197769.73</v>
      </c>
    </row>
    <row r="37" spans="1:55" x14ac:dyDescent="0.25">
      <c r="A37" s="10" t="s">
        <v>123</v>
      </c>
      <c r="B37" s="10" t="s">
        <v>124</v>
      </c>
      <c r="C37">
        <v>2374.96</v>
      </c>
      <c r="D37" s="1">
        <v>31920189</v>
      </c>
      <c r="E37" s="1">
        <v>27831285.649999999</v>
      </c>
      <c r="F37" s="12">
        <v>0.87190228259613367</v>
      </c>
      <c r="G37" s="28">
        <v>2</v>
      </c>
      <c r="H37" s="1">
        <v>71118.94</v>
      </c>
      <c r="I37" s="1">
        <v>6322616.9500000002</v>
      </c>
      <c r="J37" s="1">
        <v>6393735.8900000006</v>
      </c>
      <c r="K37" s="30">
        <v>0.9</v>
      </c>
      <c r="L37" s="1">
        <v>7270231.9100000001</v>
      </c>
      <c r="M37" s="1">
        <v>1776687.45</v>
      </c>
      <c r="N37" s="1">
        <v>761923.66</v>
      </c>
      <c r="O37" s="1">
        <v>307695.08</v>
      </c>
      <c r="P37" s="1">
        <v>255322.08</v>
      </c>
      <c r="Q37" s="1">
        <v>538441.84</v>
      </c>
      <c r="R37" s="1">
        <v>171713.41</v>
      </c>
      <c r="S37" s="1">
        <v>280087.13</v>
      </c>
      <c r="T37" s="1">
        <v>339613.72</v>
      </c>
      <c r="U37" s="1">
        <v>201448.26</v>
      </c>
      <c r="V37" s="1">
        <v>507142.75</v>
      </c>
      <c r="W37" s="1">
        <v>437412.52</v>
      </c>
      <c r="X37" s="1">
        <v>336086.79</v>
      </c>
      <c r="Y37" s="1">
        <v>13183806.6</v>
      </c>
      <c r="Z37" s="1">
        <v>211406.4</v>
      </c>
      <c r="AA37" s="1">
        <v>296870</v>
      </c>
      <c r="AB37" s="1">
        <v>638864.24</v>
      </c>
      <c r="AC37" s="1">
        <v>68873.84</v>
      </c>
      <c r="AD37" s="1">
        <v>1356102.16</v>
      </c>
      <c r="AE37" s="1">
        <v>843063.62</v>
      </c>
      <c r="AF37" s="1">
        <v>2914075.9199999995</v>
      </c>
      <c r="AG37" s="1">
        <v>2097089.68</v>
      </c>
      <c r="AH37" s="1">
        <v>6346472.1609599981</v>
      </c>
      <c r="AI37" s="1">
        <v>14772818.020959998</v>
      </c>
      <c r="AJ37" s="1">
        <v>2147367.58</v>
      </c>
      <c r="AK37" s="1">
        <v>12625450.440959997</v>
      </c>
      <c r="AL37" s="33">
        <v>14558081.260959998</v>
      </c>
      <c r="AM37" s="1">
        <v>562371.80000000005</v>
      </c>
      <c r="AN37" s="1">
        <v>562371.80000000005</v>
      </c>
      <c r="AO37" s="1">
        <v>586179.30000000005</v>
      </c>
      <c r="AP37" s="1">
        <v>586179.30000000005</v>
      </c>
      <c r="AQ37" s="1">
        <v>37319.86</v>
      </c>
      <c r="AR37" s="1">
        <v>37319.86</v>
      </c>
      <c r="AS37" s="1">
        <v>38606.76</v>
      </c>
      <c r="AT37" s="1">
        <v>38606.76</v>
      </c>
      <c r="AU37" s="1">
        <v>46971.55</v>
      </c>
      <c r="AV37" s="1">
        <v>1083563.06</v>
      </c>
      <c r="AW37" s="1">
        <v>429960.56</v>
      </c>
      <c r="AX37" s="1">
        <v>168850.41</v>
      </c>
      <c r="AY37" s="1">
        <v>4178301.0199999996</v>
      </c>
      <c r="AZ37" s="1">
        <v>31920189</v>
      </c>
      <c r="BA37" s="1">
        <v>1442563.7799999998</v>
      </c>
      <c r="BB37" s="1">
        <v>2368.4299999999998</v>
      </c>
      <c r="BC37" s="1">
        <v>887104.33</v>
      </c>
    </row>
    <row r="38" spans="1:55" x14ac:dyDescent="0.25">
      <c r="A38" s="10" t="s">
        <v>125</v>
      </c>
      <c r="B38" s="10" t="s">
        <v>126</v>
      </c>
      <c r="C38">
        <v>1055.75</v>
      </c>
      <c r="D38" s="1">
        <v>12568863.529999999</v>
      </c>
      <c r="E38" s="1">
        <v>9734439.3599999994</v>
      </c>
      <c r="F38" s="12">
        <v>0.77448842823102881</v>
      </c>
      <c r="G38" s="28">
        <v>2</v>
      </c>
      <c r="H38" s="1">
        <v>49691.19</v>
      </c>
      <c r="I38" s="1">
        <v>3275694.6599999997</v>
      </c>
      <c r="J38" s="1">
        <v>3325385.8499999996</v>
      </c>
      <c r="K38" s="30">
        <v>0.9</v>
      </c>
      <c r="L38" s="1">
        <v>2964632.64</v>
      </c>
      <c r="M38" s="1">
        <v>721101.57</v>
      </c>
      <c r="N38" s="1">
        <v>338103.18</v>
      </c>
      <c r="O38" s="1">
        <v>136174.09</v>
      </c>
      <c r="P38" s="1">
        <v>95283.839999999997</v>
      </c>
      <c r="Q38" s="1">
        <v>235809.83</v>
      </c>
      <c r="R38" s="1">
        <v>76560.12</v>
      </c>
      <c r="S38" s="1">
        <v>124086</v>
      </c>
      <c r="T38" s="1">
        <v>150470.67000000001</v>
      </c>
      <c r="U38" s="1">
        <v>89362.35</v>
      </c>
      <c r="V38" s="1">
        <v>224696.79</v>
      </c>
      <c r="W38" s="1">
        <v>193801.82</v>
      </c>
      <c r="X38" s="1">
        <v>148895.32999999999</v>
      </c>
      <c r="Y38" s="1">
        <v>5498978.2300000004</v>
      </c>
      <c r="Z38" s="1">
        <v>94005</v>
      </c>
      <c r="AA38" s="1">
        <v>131968.75</v>
      </c>
      <c r="AB38" s="1">
        <v>283996.75</v>
      </c>
      <c r="AC38" s="1">
        <v>30616.75</v>
      </c>
      <c r="AD38" s="1">
        <v>602833.25</v>
      </c>
      <c r="AE38" s="1">
        <v>366543</v>
      </c>
      <c r="AF38" s="1">
        <v>1295405.25</v>
      </c>
      <c r="AG38" s="1">
        <v>932227.25</v>
      </c>
      <c r="AH38" s="1">
        <v>2422640.2912499993</v>
      </c>
      <c r="AI38" s="1">
        <v>6160236.2912499998</v>
      </c>
      <c r="AJ38" s="1">
        <v>954577.47</v>
      </c>
      <c r="AK38" s="1">
        <v>5205658.82125</v>
      </c>
      <c r="AL38" s="33">
        <v>6064778.5412499998</v>
      </c>
      <c r="AM38" s="1">
        <v>63057.7</v>
      </c>
      <c r="AN38" s="1">
        <v>63057.7</v>
      </c>
      <c r="AO38" s="1">
        <v>65631.490000000005</v>
      </c>
      <c r="AP38" s="1">
        <v>65631.490000000005</v>
      </c>
      <c r="AQ38" s="1">
        <v>0</v>
      </c>
      <c r="AR38" s="1">
        <v>0</v>
      </c>
      <c r="AS38" s="1">
        <v>0</v>
      </c>
      <c r="AT38" s="1">
        <v>0</v>
      </c>
      <c r="AU38" s="1">
        <v>643.44000000000005</v>
      </c>
      <c r="AV38" s="1">
        <v>481297.6</v>
      </c>
      <c r="AW38" s="1">
        <v>190980.1</v>
      </c>
      <c r="AX38" s="1">
        <v>74807.14</v>
      </c>
      <c r="AY38" s="1">
        <v>1005106.6599999999</v>
      </c>
      <c r="AZ38" s="1">
        <v>12568863.529999999</v>
      </c>
      <c r="BA38" s="1">
        <v>54953.479999999996</v>
      </c>
      <c r="BB38" s="1">
        <v>16.2</v>
      </c>
      <c r="BC38" s="1">
        <v>260581.05000000002</v>
      </c>
    </row>
    <row r="39" spans="1:55" x14ac:dyDescent="0.25">
      <c r="A39" s="10" t="s">
        <v>127</v>
      </c>
      <c r="B39" s="10" t="s">
        <v>128</v>
      </c>
      <c r="C39">
        <v>359.75</v>
      </c>
      <c r="D39" s="1">
        <v>4806764.53</v>
      </c>
      <c r="E39" s="1">
        <v>3149414.71</v>
      </c>
      <c r="F39" s="12">
        <v>0.65520469961527317</v>
      </c>
      <c r="G39" s="28">
        <v>1</v>
      </c>
      <c r="H39" s="1">
        <v>165751.19</v>
      </c>
      <c r="I39" s="1">
        <v>2270030.17</v>
      </c>
      <c r="J39" s="1">
        <v>2435781.36</v>
      </c>
      <c r="K39" s="30">
        <v>0.9</v>
      </c>
      <c r="L39" s="1">
        <v>1119055.94</v>
      </c>
      <c r="M39" s="1">
        <v>264035.83</v>
      </c>
      <c r="N39" s="1">
        <v>113379.36</v>
      </c>
      <c r="O39" s="1">
        <v>45499.18</v>
      </c>
      <c r="P39" s="1">
        <v>38907.910000000003</v>
      </c>
      <c r="Q39" s="1">
        <v>77594.460000000006</v>
      </c>
      <c r="R39" s="1">
        <v>25155.46</v>
      </c>
      <c r="S39" s="1">
        <v>41617.32</v>
      </c>
      <c r="T39" s="1">
        <v>50625.64</v>
      </c>
      <c r="U39" s="1">
        <v>30127.87</v>
      </c>
      <c r="V39" s="1">
        <v>75598.92</v>
      </c>
      <c r="W39" s="1">
        <v>65204.35</v>
      </c>
      <c r="X39" s="1">
        <v>49938.14</v>
      </c>
      <c r="Y39" s="1">
        <v>1996740.38</v>
      </c>
      <c r="Z39" s="1">
        <v>32130</v>
      </c>
      <c r="AA39" s="1">
        <v>44968.75</v>
      </c>
      <c r="AB39" s="1">
        <v>96772.75</v>
      </c>
      <c r="AC39" s="1">
        <v>10432.75</v>
      </c>
      <c r="AD39" s="1">
        <v>205417.25</v>
      </c>
      <c r="AE39" s="1">
        <v>114001</v>
      </c>
      <c r="AF39" s="1">
        <v>441413.25</v>
      </c>
      <c r="AG39" s="1">
        <v>317659.25</v>
      </c>
      <c r="AH39" s="1">
        <v>957584.1922500002</v>
      </c>
      <c r="AI39" s="1">
        <v>2220379.1922500003</v>
      </c>
      <c r="AJ39" s="1">
        <v>325275.15000000002</v>
      </c>
      <c r="AK39" s="1">
        <v>1895104.0422500004</v>
      </c>
      <c r="AL39" s="33">
        <v>2187851.6722500003</v>
      </c>
      <c r="AM39" s="1">
        <v>90082.44</v>
      </c>
      <c r="AN39" s="1">
        <v>90082.44</v>
      </c>
      <c r="AO39" s="1">
        <v>93943.11</v>
      </c>
      <c r="AP39" s="1">
        <v>93943.11</v>
      </c>
      <c r="AQ39" s="1">
        <v>0</v>
      </c>
      <c r="AR39" s="1">
        <v>0</v>
      </c>
      <c r="AS39" s="1">
        <v>0</v>
      </c>
      <c r="AT39" s="1">
        <v>0</v>
      </c>
      <c r="AU39" s="1">
        <v>0</v>
      </c>
      <c r="AV39" s="1">
        <v>164078.73000000001</v>
      </c>
      <c r="AW39" s="1">
        <v>65106.85</v>
      </c>
      <c r="AX39" s="1">
        <v>24935.71</v>
      </c>
      <c r="AY39" s="1">
        <v>622172.3899999999</v>
      </c>
      <c r="AZ39" s="1">
        <v>4806764.53</v>
      </c>
      <c r="BA39" s="1">
        <v>308417.67</v>
      </c>
      <c r="BB39" s="1">
        <v>0</v>
      </c>
      <c r="BC39" s="1">
        <v>138543.09000000003</v>
      </c>
    </row>
    <row r="40" spans="1:55" x14ac:dyDescent="0.25">
      <c r="A40" s="10" t="s">
        <v>129</v>
      </c>
      <c r="B40" s="10" t="s">
        <v>130</v>
      </c>
      <c r="C40">
        <v>401.96</v>
      </c>
      <c r="D40" s="1">
        <v>5508794.8200000003</v>
      </c>
      <c r="E40" s="1">
        <v>3927333.05</v>
      </c>
      <c r="F40" s="12">
        <v>0.71292055310203029</v>
      </c>
      <c r="G40" s="28">
        <v>1</v>
      </c>
      <c r="H40" s="1">
        <v>80270.59</v>
      </c>
      <c r="I40" s="1">
        <v>2336874.6300000004</v>
      </c>
      <c r="J40" s="1">
        <v>2417145.2200000002</v>
      </c>
      <c r="K40" s="30">
        <v>0.9</v>
      </c>
      <c r="L40" s="1">
        <v>1268132.21</v>
      </c>
      <c r="M40" s="1">
        <v>306040.37</v>
      </c>
      <c r="N40" s="1">
        <v>127518.89</v>
      </c>
      <c r="O40" s="1">
        <v>51468.7</v>
      </c>
      <c r="P40" s="1">
        <v>44691.83</v>
      </c>
      <c r="Q40" s="1">
        <v>89298.59</v>
      </c>
      <c r="R40" s="1">
        <v>28436.61</v>
      </c>
      <c r="S40" s="1">
        <v>46979.06</v>
      </c>
      <c r="T40" s="1">
        <v>56953.85</v>
      </c>
      <c r="U40" s="1">
        <v>33702.370000000003</v>
      </c>
      <c r="V40" s="1">
        <v>85048.78</v>
      </c>
      <c r="W40" s="1">
        <v>73354.89</v>
      </c>
      <c r="X40" s="1">
        <v>56371.89</v>
      </c>
      <c r="Y40" s="1">
        <v>2267998.0400000005</v>
      </c>
      <c r="Z40" s="1">
        <v>35966.699999999997</v>
      </c>
      <c r="AA40" s="1">
        <v>50245</v>
      </c>
      <c r="AB40" s="1">
        <v>108127.23999999999</v>
      </c>
      <c r="AC40" s="1">
        <v>11656.84</v>
      </c>
      <c r="AD40" s="1">
        <v>229519.16</v>
      </c>
      <c r="AE40" s="1">
        <v>137539.89000000001</v>
      </c>
      <c r="AF40" s="1">
        <v>493204.91999999993</v>
      </c>
      <c r="AG40" s="1">
        <v>354930.67999999993</v>
      </c>
      <c r="AH40" s="1">
        <v>1101588.1839600001</v>
      </c>
      <c r="AI40" s="1">
        <v>2522778.6139599998</v>
      </c>
      <c r="AJ40" s="1">
        <v>363440.17</v>
      </c>
      <c r="AK40" s="1">
        <v>2159338.4439599998</v>
      </c>
      <c r="AL40" s="33">
        <v>2486434.5939599997</v>
      </c>
      <c r="AM40" s="1">
        <v>113889.94</v>
      </c>
      <c r="AN40" s="1">
        <v>113889.94</v>
      </c>
      <c r="AO40" s="1">
        <v>119037.51</v>
      </c>
      <c r="AP40" s="1">
        <v>119037.51</v>
      </c>
      <c r="AQ40" s="1">
        <v>643.44000000000005</v>
      </c>
      <c r="AR40" s="1">
        <v>643.44000000000005</v>
      </c>
      <c r="AS40" s="1">
        <v>643.44000000000005</v>
      </c>
      <c r="AT40" s="1">
        <v>643.44000000000005</v>
      </c>
      <c r="AU40" s="1">
        <v>1286.8900000000001</v>
      </c>
      <c r="AV40" s="1">
        <v>183382.11</v>
      </c>
      <c r="AW40" s="1">
        <v>72766.48</v>
      </c>
      <c r="AX40" s="1">
        <v>28497.96</v>
      </c>
      <c r="AY40" s="1">
        <v>754362.1</v>
      </c>
      <c r="AZ40" s="1">
        <v>5508794.8200000003</v>
      </c>
      <c r="BA40" s="1">
        <v>354846.62000000005</v>
      </c>
      <c r="BB40" s="1">
        <v>251.21999999999997</v>
      </c>
      <c r="BC40" s="1">
        <v>140671.90000000002</v>
      </c>
    </row>
    <row r="41" spans="1:55" x14ac:dyDescent="0.25">
      <c r="A41" s="10" t="s">
        <v>131</v>
      </c>
      <c r="B41" s="10" t="s">
        <v>132</v>
      </c>
      <c r="C41">
        <v>1354.54</v>
      </c>
      <c r="D41" s="1">
        <v>18139959.989999998</v>
      </c>
      <c r="E41" s="1">
        <v>12473361.02</v>
      </c>
      <c r="F41" s="12">
        <v>0.68761789038543519</v>
      </c>
      <c r="G41" s="28">
        <v>1</v>
      </c>
      <c r="H41" s="1">
        <v>410560.21</v>
      </c>
      <c r="I41" s="1">
        <v>7909000.9400000004</v>
      </c>
      <c r="J41" s="1">
        <v>8319561.1500000004</v>
      </c>
      <c r="K41" s="30">
        <v>0.9</v>
      </c>
      <c r="L41" s="1">
        <v>4193328.85</v>
      </c>
      <c r="M41" s="1">
        <v>1006315.35</v>
      </c>
      <c r="N41" s="1">
        <v>432438.02</v>
      </c>
      <c r="O41" s="1">
        <v>175794.03</v>
      </c>
      <c r="P41" s="1">
        <v>145868.71</v>
      </c>
      <c r="Q41" s="1">
        <v>298365.89</v>
      </c>
      <c r="R41" s="1">
        <v>98434.44</v>
      </c>
      <c r="S41" s="1">
        <v>159064.98000000001</v>
      </c>
      <c r="T41" s="1">
        <v>194768.11</v>
      </c>
      <c r="U41" s="1">
        <v>114639.12</v>
      </c>
      <c r="V41" s="1">
        <v>290845.84000000003</v>
      </c>
      <c r="W41" s="1">
        <v>250855.63</v>
      </c>
      <c r="X41" s="1">
        <v>190867.88</v>
      </c>
      <c r="Y41" s="1">
        <v>7551586.8500000015</v>
      </c>
      <c r="Z41" s="1">
        <v>120776.4</v>
      </c>
      <c r="AA41" s="1">
        <v>169317.5</v>
      </c>
      <c r="AB41" s="1">
        <v>364371.26</v>
      </c>
      <c r="AC41" s="1">
        <v>39281.660000000003</v>
      </c>
      <c r="AD41" s="1">
        <v>773442.34</v>
      </c>
      <c r="AE41" s="1">
        <v>452114.97</v>
      </c>
      <c r="AF41" s="1">
        <v>1662020.58</v>
      </c>
      <c r="AG41" s="1">
        <v>1196058.8199999998</v>
      </c>
      <c r="AH41" s="1">
        <v>3610360.5455399998</v>
      </c>
      <c r="AI41" s="1">
        <v>8387744.0755399987</v>
      </c>
      <c r="AJ41" s="1">
        <v>1224734.43</v>
      </c>
      <c r="AK41" s="1">
        <v>7163009.6455399999</v>
      </c>
      <c r="AL41" s="33">
        <v>8265270.6255399995</v>
      </c>
      <c r="AM41" s="1">
        <v>333948.46999999997</v>
      </c>
      <c r="AN41" s="1">
        <v>333948.46999999997</v>
      </c>
      <c r="AO41" s="1">
        <v>348104.28</v>
      </c>
      <c r="AP41" s="1">
        <v>348104.28</v>
      </c>
      <c r="AQ41" s="1">
        <v>0</v>
      </c>
      <c r="AR41" s="1">
        <v>0</v>
      </c>
      <c r="AS41" s="1">
        <v>0</v>
      </c>
      <c r="AT41" s="1">
        <v>0</v>
      </c>
      <c r="AU41" s="1">
        <v>0</v>
      </c>
      <c r="AV41" s="1">
        <v>617708.16</v>
      </c>
      <c r="AW41" s="1">
        <v>245108.16</v>
      </c>
      <c r="AX41" s="1">
        <v>96180.61</v>
      </c>
      <c r="AY41" s="1">
        <v>2323102.4300000002</v>
      </c>
      <c r="AZ41" s="1">
        <v>18139959.989999998</v>
      </c>
      <c r="BA41" s="1">
        <v>1218065.3199999998</v>
      </c>
      <c r="BB41" s="1">
        <v>0</v>
      </c>
      <c r="BC41" s="1">
        <v>563144.65</v>
      </c>
    </row>
    <row r="42" spans="1:55" x14ac:dyDescent="0.25">
      <c r="A42" s="10" t="s">
        <v>133</v>
      </c>
      <c r="B42" s="10" t="s">
        <v>134</v>
      </c>
      <c r="C42">
        <v>394.54</v>
      </c>
      <c r="D42" s="1">
        <v>5280156.92</v>
      </c>
      <c r="E42" s="1">
        <v>3713949.91</v>
      </c>
      <c r="F42" s="12">
        <v>0.70337869996484881</v>
      </c>
      <c r="G42" s="28">
        <v>1</v>
      </c>
      <c r="H42" s="1">
        <v>94424.28</v>
      </c>
      <c r="I42" s="1">
        <v>2659560.8299999996</v>
      </c>
      <c r="J42" s="1">
        <v>2753985.1099999994</v>
      </c>
      <c r="K42" s="30">
        <v>0.9</v>
      </c>
      <c r="L42" s="1">
        <v>1213353.5900000001</v>
      </c>
      <c r="M42" s="1">
        <v>299960.37</v>
      </c>
      <c r="N42" s="1">
        <v>126311.47</v>
      </c>
      <c r="O42" s="1">
        <v>49809.88</v>
      </c>
      <c r="P42" s="1">
        <v>42129.42</v>
      </c>
      <c r="Q42" s="1">
        <v>89101.94</v>
      </c>
      <c r="R42" s="1">
        <v>27889.75</v>
      </c>
      <c r="S42" s="1">
        <v>46468.42</v>
      </c>
      <c r="T42" s="1">
        <v>54844.45</v>
      </c>
      <c r="U42" s="1">
        <v>33191.730000000003</v>
      </c>
      <c r="V42" s="1">
        <v>81898.83</v>
      </c>
      <c r="W42" s="1">
        <v>70638.039999999994</v>
      </c>
      <c r="X42" s="1">
        <v>55759.15</v>
      </c>
      <c r="Y42" s="1">
        <v>2191357.0399999996</v>
      </c>
      <c r="Z42" s="1">
        <v>35021.699999999997</v>
      </c>
      <c r="AA42" s="1">
        <v>49317.5</v>
      </c>
      <c r="AB42" s="1">
        <v>106131.26000000001</v>
      </c>
      <c r="AC42" s="1">
        <v>11441.66</v>
      </c>
      <c r="AD42" s="1">
        <v>225282.33999999997</v>
      </c>
      <c r="AE42" s="1">
        <v>144929.9</v>
      </c>
      <c r="AF42" s="1">
        <v>484100.57999999996</v>
      </c>
      <c r="AG42" s="1">
        <v>348378.82000000007</v>
      </c>
      <c r="AH42" s="1">
        <v>1047538.7435399999</v>
      </c>
      <c r="AI42" s="1">
        <v>2452142.5035399999</v>
      </c>
      <c r="AJ42" s="1">
        <v>356731.23</v>
      </c>
      <c r="AK42" s="1">
        <v>2095411.27354</v>
      </c>
      <c r="AL42" s="33">
        <v>2416469.3735400001</v>
      </c>
      <c r="AM42" s="1">
        <v>96516.9</v>
      </c>
      <c r="AN42" s="1">
        <v>96516.9</v>
      </c>
      <c r="AO42" s="1">
        <v>100377.57</v>
      </c>
      <c r="AP42" s="1">
        <v>100377.57</v>
      </c>
      <c r="AQ42" s="1">
        <v>0</v>
      </c>
      <c r="AR42" s="1">
        <v>0</v>
      </c>
      <c r="AS42" s="1">
        <v>0</v>
      </c>
      <c r="AT42" s="1">
        <v>0</v>
      </c>
      <c r="AU42" s="1">
        <v>0</v>
      </c>
      <c r="AV42" s="1">
        <v>179521.43</v>
      </c>
      <c r="AW42" s="1">
        <v>71234.55</v>
      </c>
      <c r="AX42" s="1">
        <v>27785.51</v>
      </c>
      <c r="AY42" s="1">
        <v>672330.43</v>
      </c>
      <c r="AZ42" s="1">
        <v>5280156.92</v>
      </c>
      <c r="BA42" s="1">
        <v>393157.41000000003</v>
      </c>
      <c r="BB42" s="1">
        <v>0</v>
      </c>
      <c r="BC42" s="1">
        <v>140473.21000000002</v>
      </c>
    </row>
    <row r="43" spans="1:55" x14ac:dyDescent="0.25">
      <c r="A43" s="10" t="s">
        <v>135</v>
      </c>
      <c r="B43" s="10" t="s">
        <v>136</v>
      </c>
      <c r="C43">
        <v>434.46</v>
      </c>
      <c r="D43" s="1">
        <v>5736833.6100000003</v>
      </c>
      <c r="E43" s="1">
        <v>4873586.3899999997</v>
      </c>
      <c r="F43" s="12">
        <v>0.84952549111843589</v>
      </c>
      <c r="G43" s="28">
        <v>2</v>
      </c>
      <c r="H43" s="1">
        <v>13010.04</v>
      </c>
      <c r="I43" s="1">
        <v>1205239.28</v>
      </c>
      <c r="J43" s="1">
        <v>1218249.32</v>
      </c>
      <c r="K43" s="30">
        <v>0.9</v>
      </c>
      <c r="L43" s="1">
        <v>1328621.0900000001</v>
      </c>
      <c r="M43" s="1">
        <v>323013.87</v>
      </c>
      <c r="N43" s="1">
        <v>138664.25</v>
      </c>
      <c r="O43" s="1">
        <v>56031.41</v>
      </c>
      <c r="P43" s="1">
        <v>45673.46</v>
      </c>
      <c r="Q43" s="1">
        <v>97865.1</v>
      </c>
      <c r="R43" s="1">
        <v>31170.9</v>
      </c>
      <c r="S43" s="1">
        <v>50808.87</v>
      </c>
      <c r="T43" s="1">
        <v>61875.79</v>
      </c>
      <c r="U43" s="1">
        <v>36766.22</v>
      </c>
      <c r="V43" s="1">
        <v>92398.68</v>
      </c>
      <c r="W43" s="1">
        <v>79694.2</v>
      </c>
      <c r="X43" s="1">
        <v>60967.43</v>
      </c>
      <c r="Y43" s="1">
        <v>2403551.2700000005</v>
      </c>
      <c r="Z43" s="1">
        <v>38966.399999999994</v>
      </c>
      <c r="AA43" s="1">
        <v>54307.5</v>
      </c>
      <c r="AB43" s="1">
        <v>116869.73999999999</v>
      </c>
      <c r="AC43" s="1">
        <v>12599.34</v>
      </c>
      <c r="AD43" s="1">
        <v>248076.65999999997</v>
      </c>
      <c r="AE43" s="1">
        <v>153098.40000000002</v>
      </c>
      <c r="AF43" s="1">
        <v>533082.41999999993</v>
      </c>
      <c r="AG43" s="1">
        <v>383628.18</v>
      </c>
      <c r="AH43" s="1">
        <v>1135839.3024599997</v>
      </c>
      <c r="AI43" s="1">
        <v>2676467.9424599996</v>
      </c>
      <c r="AJ43" s="1">
        <v>392825.69</v>
      </c>
      <c r="AK43" s="1">
        <v>2283642.2524599992</v>
      </c>
      <c r="AL43" s="33">
        <v>2637185.3724599993</v>
      </c>
      <c r="AM43" s="1">
        <v>92656.22</v>
      </c>
      <c r="AN43" s="1">
        <v>92656.22</v>
      </c>
      <c r="AO43" s="1">
        <v>96516.9</v>
      </c>
      <c r="AP43" s="1">
        <v>96516.9</v>
      </c>
      <c r="AQ43" s="1">
        <v>1930.33</v>
      </c>
      <c r="AR43" s="1">
        <v>1930.33</v>
      </c>
      <c r="AS43" s="1">
        <v>1930.33</v>
      </c>
      <c r="AT43" s="1">
        <v>1930.33</v>
      </c>
      <c r="AU43" s="1">
        <v>2573.7800000000002</v>
      </c>
      <c r="AV43" s="1">
        <v>198181.36</v>
      </c>
      <c r="AW43" s="1">
        <v>78638.86</v>
      </c>
      <c r="AX43" s="1">
        <v>30635.3</v>
      </c>
      <c r="AY43" s="1">
        <v>696096.8600000001</v>
      </c>
      <c r="AZ43" s="1">
        <v>5736833.6100000003</v>
      </c>
      <c r="BA43" s="1">
        <v>222486.78</v>
      </c>
      <c r="BB43" s="1">
        <v>53.72</v>
      </c>
      <c r="BC43" s="1">
        <v>71608.77</v>
      </c>
    </row>
    <row r="44" spans="1:55" x14ac:dyDescent="0.25">
      <c r="A44" s="10" t="s">
        <v>137</v>
      </c>
      <c r="B44" s="10" t="s">
        <v>138</v>
      </c>
      <c r="C44">
        <v>1488.78</v>
      </c>
      <c r="D44" s="1">
        <v>19700607.670000002</v>
      </c>
      <c r="E44" s="1">
        <v>13829082.670000002</v>
      </c>
      <c r="F44" s="12">
        <v>0.70196223901554411</v>
      </c>
      <c r="G44" s="28">
        <v>1</v>
      </c>
      <c r="H44" s="1">
        <v>335432.92</v>
      </c>
      <c r="I44" s="1">
        <v>5530683.709999999</v>
      </c>
      <c r="J44" s="1">
        <v>5866116.629999999</v>
      </c>
      <c r="K44" s="30">
        <v>0.9</v>
      </c>
      <c r="L44" s="1">
        <v>4547945.37</v>
      </c>
      <c r="M44" s="1">
        <v>1103586.27</v>
      </c>
      <c r="N44" s="1">
        <v>477200</v>
      </c>
      <c r="O44" s="1">
        <v>192728.35</v>
      </c>
      <c r="P44" s="1">
        <v>156992.94</v>
      </c>
      <c r="Q44" s="1">
        <v>334247.75</v>
      </c>
      <c r="R44" s="1">
        <v>108277.88</v>
      </c>
      <c r="S44" s="1">
        <v>175150.2</v>
      </c>
      <c r="T44" s="1">
        <v>213049.60000000001</v>
      </c>
      <c r="U44" s="1">
        <v>126383.89</v>
      </c>
      <c r="V44" s="1">
        <v>318145.45</v>
      </c>
      <c r="W44" s="1">
        <v>274401.64</v>
      </c>
      <c r="X44" s="1">
        <v>210169.13</v>
      </c>
      <c r="Y44" s="1">
        <v>8238278.4699999997</v>
      </c>
      <c r="Z44" s="1">
        <v>132835.5</v>
      </c>
      <c r="AA44" s="1">
        <v>186097.5</v>
      </c>
      <c r="AB44" s="1">
        <v>400481.81999999995</v>
      </c>
      <c r="AC44" s="1">
        <v>43174.619999999995</v>
      </c>
      <c r="AD44" s="1">
        <v>850093.38</v>
      </c>
      <c r="AE44" s="1">
        <v>517384.09999999992</v>
      </c>
      <c r="AF44" s="1">
        <v>1826733.0599999998</v>
      </c>
      <c r="AG44" s="1">
        <v>1314592.74</v>
      </c>
      <c r="AH44" s="1">
        <v>3904583.0557800001</v>
      </c>
      <c r="AI44" s="1">
        <v>9175975.7757799998</v>
      </c>
      <c r="AJ44" s="1">
        <v>1346110.21</v>
      </c>
      <c r="AK44" s="1">
        <v>7829865.5657799998</v>
      </c>
      <c r="AL44" s="33">
        <v>9041364.7457800005</v>
      </c>
      <c r="AM44" s="1">
        <v>333305.02</v>
      </c>
      <c r="AN44" s="1">
        <v>333305.02</v>
      </c>
      <c r="AO44" s="1">
        <v>346817.39</v>
      </c>
      <c r="AP44" s="1">
        <v>346817.39</v>
      </c>
      <c r="AQ44" s="1">
        <v>1286.8900000000001</v>
      </c>
      <c r="AR44" s="1">
        <v>1286.8900000000001</v>
      </c>
      <c r="AS44" s="1">
        <v>1286.8900000000001</v>
      </c>
      <c r="AT44" s="1">
        <v>1286.8900000000001</v>
      </c>
      <c r="AU44" s="1">
        <v>1930.33</v>
      </c>
      <c r="AV44" s="1">
        <v>678835.53</v>
      </c>
      <c r="AW44" s="1">
        <v>269363.65000000002</v>
      </c>
      <c r="AX44" s="1">
        <v>105442.45</v>
      </c>
      <c r="AY44" s="1">
        <v>2420964.34</v>
      </c>
      <c r="AZ44" s="1">
        <v>19700607.670000002</v>
      </c>
      <c r="BA44" s="1">
        <v>1200853.1399999997</v>
      </c>
      <c r="BB44" s="1">
        <v>134.16999999999999</v>
      </c>
      <c r="BC44" s="1">
        <v>356301.4</v>
      </c>
    </row>
    <row r="45" spans="1:55" x14ac:dyDescent="0.25">
      <c r="A45" s="10" t="s">
        <v>139</v>
      </c>
      <c r="B45" s="10" t="s">
        <v>140</v>
      </c>
      <c r="C45">
        <v>1242.28</v>
      </c>
      <c r="D45" s="1">
        <v>17073098.120000001</v>
      </c>
      <c r="E45" s="1">
        <v>12172570.210000001</v>
      </c>
      <c r="F45" s="12">
        <v>0.71296785881764735</v>
      </c>
      <c r="G45" s="28">
        <v>1</v>
      </c>
      <c r="H45" s="1">
        <v>230994.52</v>
      </c>
      <c r="I45" s="1">
        <v>6373766.75</v>
      </c>
      <c r="J45" s="1">
        <v>6604761.2699999996</v>
      </c>
      <c r="K45" s="30">
        <v>0.9</v>
      </c>
      <c r="L45" s="1">
        <v>3902218.55</v>
      </c>
      <c r="M45" s="1">
        <v>946311.78</v>
      </c>
      <c r="N45" s="1">
        <v>396948.22</v>
      </c>
      <c r="O45" s="1">
        <v>160898.48000000001</v>
      </c>
      <c r="P45" s="1">
        <v>138155.13</v>
      </c>
      <c r="Q45" s="1">
        <v>281985.21000000002</v>
      </c>
      <c r="R45" s="1">
        <v>89684.71</v>
      </c>
      <c r="S45" s="1">
        <v>146043.60999999999</v>
      </c>
      <c r="T45" s="1">
        <v>177892.9</v>
      </c>
      <c r="U45" s="1">
        <v>105447.57</v>
      </c>
      <c r="V45" s="1">
        <v>265646.2</v>
      </c>
      <c r="W45" s="1">
        <v>229120.84</v>
      </c>
      <c r="X45" s="1">
        <v>175243.06</v>
      </c>
      <c r="Y45" s="1">
        <v>7015596.2600000007</v>
      </c>
      <c r="Z45" s="1">
        <v>110905.2</v>
      </c>
      <c r="AA45" s="1">
        <v>155285</v>
      </c>
      <c r="AB45" s="1">
        <v>334173.31999999995</v>
      </c>
      <c r="AC45" s="1">
        <v>36026.119999999995</v>
      </c>
      <c r="AD45" s="1">
        <v>709341.88</v>
      </c>
      <c r="AE45" s="1">
        <v>433518.47</v>
      </c>
      <c r="AF45" s="1">
        <v>1524277.56</v>
      </c>
      <c r="AG45" s="1">
        <v>1096933.24</v>
      </c>
      <c r="AH45" s="1">
        <v>3414428.6272799997</v>
      </c>
      <c r="AI45" s="1">
        <v>7814889.4172799997</v>
      </c>
      <c r="AJ45" s="1">
        <v>1123232.3</v>
      </c>
      <c r="AK45" s="1">
        <v>6691657.1172799999</v>
      </c>
      <c r="AL45" s="33">
        <v>7702566.1872800002</v>
      </c>
      <c r="AM45" s="1">
        <v>357112.53</v>
      </c>
      <c r="AN45" s="1">
        <v>357112.53</v>
      </c>
      <c r="AO45" s="1">
        <v>371911.78</v>
      </c>
      <c r="AP45" s="1">
        <v>371911.78</v>
      </c>
      <c r="AQ45" s="1">
        <v>3217.23</v>
      </c>
      <c r="AR45" s="1">
        <v>3217.23</v>
      </c>
      <c r="AS45" s="1">
        <v>3217.23</v>
      </c>
      <c r="AT45" s="1">
        <v>3217.23</v>
      </c>
      <c r="AU45" s="1">
        <v>3860.67</v>
      </c>
      <c r="AV45" s="1">
        <v>566875.92000000004</v>
      </c>
      <c r="AW45" s="1">
        <v>224937.8</v>
      </c>
      <c r="AX45" s="1">
        <v>88343.67</v>
      </c>
      <c r="AY45" s="1">
        <v>2354935.5999999996</v>
      </c>
      <c r="AZ45" s="1">
        <v>17073098.120000001</v>
      </c>
      <c r="BA45" s="1">
        <v>1213646.8299999998</v>
      </c>
      <c r="BB45" s="1">
        <v>1210.21</v>
      </c>
      <c r="BC45" s="1">
        <v>296367.12000000005</v>
      </c>
    </row>
    <row r="46" spans="1:55" x14ac:dyDescent="0.25">
      <c r="A46" s="10" t="s">
        <v>141</v>
      </c>
      <c r="B46" s="10" t="s">
        <v>142</v>
      </c>
      <c r="C46">
        <v>557.12</v>
      </c>
      <c r="D46" s="1">
        <v>7384056.2300000004</v>
      </c>
      <c r="E46" s="1">
        <v>5515503.0099999998</v>
      </c>
      <c r="F46" s="12">
        <v>0.74694759061985083</v>
      </c>
      <c r="G46" s="28">
        <v>2</v>
      </c>
      <c r="H46" s="1">
        <v>48480.11</v>
      </c>
      <c r="I46" s="1">
        <v>3069314.4</v>
      </c>
      <c r="J46" s="1">
        <v>3117794.51</v>
      </c>
      <c r="K46" s="30">
        <v>0.9</v>
      </c>
      <c r="L46" s="1">
        <v>1703748.82</v>
      </c>
      <c r="M46" s="1">
        <v>415760.76</v>
      </c>
      <c r="N46" s="1">
        <v>177870.45</v>
      </c>
      <c r="O46" s="1">
        <v>71288.09</v>
      </c>
      <c r="P46" s="1">
        <v>58863.41</v>
      </c>
      <c r="Q46" s="1">
        <v>124043.39</v>
      </c>
      <c r="R46" s="1">
        <v>39373.769999999997</v>
      </c>
      <c r="S46" s="1">
        <v>65362.17</v>
      </c>
      <c r="T46" s="1">
        <v>78751</v>
      </c>
      <c r="U46" s="1">
        <v>46723.74</v>
      </c>
      <c r="V46" s="1">
        <v>117598.32</v>
      </c>
      <c r="W46" s="1">
        <v>101428.99</v>
      </c>
      <c r="X46" s="1">
        <v>78430.460000000006</v>
      </c>
      <c r="Y46" s="1">
        <v>3079243.3700000006</v>
      </c>
      <c r="Z46" s="1">
        <v>49690.799999999988</v>
      </c>
      <c r="AA46" s="1">
        <v>69640</v>
      </c>
      <c r="AB46" s="1">
        <v>149865.27999999997</v>
      </c>
      <c r="AC46" s="1">
        <v>16156.479999999996</v>
      </c>
      <c r="AD46" s="1">
        <v>318115.52</v>
      </c>
      <c r="AE46" s="1">
        <v>196047.55</v>
      </c>
      <c r="AF46" s="1">
        <v>683586.23999999987</v>
      </c>
      <c r="AG46" s="1">
        <v>491936.95999999996</v>
      </c>
      <c r="AH46" s="1">
        <v>1463471.2951199999</v>
      </c>
      <c r="AI46" s="1">
        <v>3438510.1251199995</v>
      </c>
      <c r="AJ46" s="1">
        <v>503731.19</v>
      </c>
      <c r="AK46" s="1">
        <v>2934778.9351199991</v>
      </c>
      <c r="AL46" s="33">
        <v>3388137.0051199989</v>
      </c>
      <c r="AM46" s="1">
        <v>128045.75</v>
      </c>
      <c r="AN46" s="1">
        <v>128045.75</v>
      </c>
      <c r="AO46" s="1">
        <v>133193.32</v>
      </c>
      <c r="AP46" s="1">
        <v>133193.32</v>
      </c>
      <c r="AQ46" s="1">
        <v>0</v>
      </c>
      <c r="AR46" s="1">
        <v>0</v>
      </c>
      <c r="AS46" s="1">
        <v>0</v>
      </c>
      <c r="AT46" s="1">
        <v>0</v>
      </c>
      <c r="AU46" s="1">
        <v>0</v>
      </c>
      <c r="AV46" s="1">
        <v>254161.17</v>
      </c>
      <c r="AW46" s="1">
        <v>100851.79</v>
      </c>
      <c r="AX46" s="1">
        <v>39184.69</v>
      </c>
      <c r="AY46" s="1">
        <v>916675.79</v>
      </c>
      <c r="AZ46" s="1">
        <v>7384056.2300000004</v>
      </c>
      <c r="BA46" s="1">
        <v>598363.53999999992</v>
      </c>
      <c r="BB46" s="1">
        <v>0</v>
      </c>
      <c r="BC46" s="1">
        <v>119785.72000000002</v>
      </c>
    </row>
    <row r="47" spans="1:55" x14ac:dyDescent="0.25">
      <c r="A47" s="143" t="s">
        <v>143</v>
      </c>
      <c r="B47" s="10" t="s">
        <v>144</v>
      </c>
      <c r="C47">
        <v>1.99</v>
      </c>
      <c r="D47" s="1">
        <v>20486.5</v>
      </c>
      <c r="E47" s="1">
        <v>282125.76</v>
      </c>
      <c r="F47" s="12">
        <v>13.771301100724868</v>
      </c>
      <c r="G47" s="28">
        <v>4</v>
      </c>
      <c r="H47" s="1">
        <v>1.57</v>
      </c>
      <c r="I47" s="1">
        <v>280077.11</v>
      </c>
      <c r="J47" s="1">
        <v>280078.68</v>
      </c>
      <c r="K47" s="30">
        <v>0.91522000000000003</v>
      </c>
      <c r="L47" s="1">
        <v>6437.69</v>
      </c>
      <c r="M47" s="1">
        <v>2145.67</v>
      </c>
      <c r="N47" s="1">
        <v>0</v>
      </c>
      <c r="O47" s="1">
        <v>0</v>
      </c>
      <c r="P47" s="1">
        <v>150.66999999999999</v>
      </c>
      <c r="Q47" s="1">
        <v>0</v>
      </c>
      <c r="R47" s="1">
        <v>0</v>
      </c>
      <c r="S47" s="1">
        <v>0</v>
      </c>
      <c r="T47" s="1">
        <v>0</v>
      </c>
      <c r="U47" s="1">
        <v>0</v>
      </c>
      <c r="V47" s="1">
        <v>0</v>
      </c>
      <c r="W47" s="1">
        <v>0</v>
      </c>
      <c r="X47" s="1">
        <v>0</v>
      </c>
      <c r="Y47" s="1">
        <v>8734.0300000000007</v>
      </c>
      <c r="Z47" s="1">
        <v>179.10000000000002</v>
      </c>
      <c r="AA47" s="1">
        <v>248.75000000000003</v>
      </c>
      <c r="AB47" s="1">
        <v>535.31000000000006</v>
      </c>
      <c r="AC47" s="1">
        <v>57.710000000000008</v>
      </c>
      <c r="AD47" s="1">
        <v>568.14</v>
      </c>
      <c r="AE47" s="1">
        <v>1550.2100000000003</v>
      </c>
      <c r="AF47" s="1">
        <v>2441.7300000000005</v>
      </c>
      <c r="AG47" s="1">
        <v>1757.1700000000003</v>
      </c>
      <c r="AH47" s="1">
        <v>3652.9224899999999</v>
      </c>
      <c r="AI47" s="1">
        <v>10991.04249</v>
      </c>
      <c r="AJ47" s="1">
        <v>1799.29</v>
      </c>
      <c r="AK47" s="1">
        <v>9191.7524899999989</v>
      </c>
      <c r="AL47" s="33">
        <v>10838.492489999999</v>
      </c>
      <c r="AM47" s="1">
        <v>0</v>
      </c>
      <c r="AN47" s="1">
        <v>0</v>
      </c>
      <c r="AO47" s="1">
        <v>0</v>
      </c>
      <c r="AP47" s="1">
        <v>0</v>
      </c>
      <c r="AQ47" s="1">
        <v>0</v>
      </c>
      <c r="AR47" s="1">
        <v>0</v>
      </c>
      <c r="AS47" s="1">
        <v>0</v>
      </c>
      <c r="AT47" s="1">
        <v>0</v>
      </c>
      <c r="AU47" s="1">
        <v>0</v>
      </c>
      <c r="AV47" s="1">
        <v>654.32000000000005</v>
      </c>
      <c r="AW47" s="1">
        <v>259.63</v>
      </c>
      <c r="AX47" s="1">
        <v>0</v>
      </c>
      <c r="AY47" s="1">
        <v>913.95</v>
      </c>
      <c r="AZ47" s="1">
        <v>20486.5</v>
      </c>
      <c r="BA47" s="1">
        <v>4.5500000000000007</v>
      </c>
      <c r="BB47" s="1">
        <v>0</v>
      </c>
      <c r="BC47" s="1">
        <v>1.83</v>
      </c>
    </row>
    <row r="48" spans="1:55" x14ac:dyDescent="0.25">
      <c r="A48" s="143" t="s">
        <v>145</v>
      </c>
      <c r="B48" s="10" t="s">
        <v>146</v>
      </c>
      <c r="C48">
        <v>191.31</v>
      </c>
      <c r="D48" s="1">
        <v>2717097.46</v>
      </c>
      <c r="E48" s="1">
        <v>1914472.43</v>
      </c>
      <c r="F48" s="12">
        <v>0.70460204618497557</v>
      </c>
      <c r="G48" s="28">
        <v>1</v>
      </c>
      <c r="H48" s="1">
        <v>50546.01</v>
      </c>
      <c r="I48" s="1">
        <v>1642762.69</v>
      </c>
      <c r="J48" s="1">
        <v>1693308.7</v>
      </c>
      <c r="K48" s="30">
        <v>0.91522000000000003</v>
      </c>
      <c r="L48" s="1">
        <v>588028.6</v>
      </c>
      <c r="M48" s="1">
        <v>163659.47</v>
      </c>
      <c r="N48" s="1">
        <v>63382.29</v>
      </c>
      <c r="O48" s="1">
        <v>23382.97</v>
      </c>
      <c r="P48" s="1">
        <v>21314.14</v>
      </c>
      <c r="Q48" s="1">
        <v>55554.559999999998</v>
      </c>
      <c r="R48" s="1">
        <v>13902.64</v>
      </c>
      <c r="S48" s="1">
        <v>23107.84</v>
      </c>
      <c r="T48" s="1">
        <v>25025.86</v>
      </c>
      <c r="U48" s="1">
        <v>16357.24</v>
      </c>
      <c r="V48" s="1">
        <v>37370.94</v>
      </c>
      <c r="W48" s="1">
        <v>32232.58</v>
      </c>
      <c r="X48" s="1">
        <v>27727.95</v>
      </c>
      <c r="Y48" s="1">
        <v>1091047.08</v>
      </c>
      <c r="Z48" s="1">
        <v>17217.899999999998</v>
      </c>
      <c r="AA48" s="1">
        <v>23913.75</v>
      </c>
      <c r="AB48" s="1">
        <v>51462.39</v>
      </c>
      <c r="AC48" s="1">
        <v>5547.99</v>
      </c>
      <c r="AD48" s="1">
        <v>109238.01000000001</v>
      </c>
      <c r="AE48" s="1">
        <v>101843</v>
      </c>
      <c r="AF48" s="1">
        <v>234737.37</v>
      </c>
      <c r="AG48" s="1">
        <v>168926.72999999998</v>
      </c>
      <c r="AH48" s="1">
        <v>532217.93781000003</v>
      </c>
      <c r="AI48" s="1">
        <v>1245105.0778100002</v>
      </c>
      <c r="AJ48" s="1">
        <v>172976.76</v>
      </c>
      <c r="AK48" s="1">
        <v>1072128.3178099997</v>
      </c>
      <c r="AL48" s="33">
        <v>1230440.1078099997</v>
      </c>
      <c r="AM48" s="1">
        <v>55617.82</v>
      </c>
      <c r="AN48" s="1">
        <v>55617.82</v>
      </c>
      <c r="AO48" s="1">
        <v>58235.13</v>
      </c>
      <c r="AP48" s="1">
        <v>58235.13</v>
      </c>
      <c r="AQ48" s="1">
        <v>5888.94</v>
      </c>
      <c r="AR48" s="1">
        <v>5888.94</v>
      </c>
      <c r="AS48" s="1">
        <v>5888.94</v>
      </c>
      <c r="AT48" s="1">
        <v>5888.94</v>
      </c>
      <c r="AU48" s="1">
        <v>7197.6</v>
      </c>
      <c r="AV48" s="1">
        <v>88334.19</v>
      </c>
      <c r="AW48" s="1">
        <v>35051.230000000003</v>
      </c>
      <c r="AX48" s="1">
        <v>13765.44</v>
      </c>
      <c r="AY48" s="1">
        <v>395610.12</v>
      </c>
      <c r="AZ48" s="1">
        <v>2717097.46</v>
      </c>
      <c r="BA48" s="1">
        <v>91323.389999999985</v>
      </c>
      <c r="BB48" s="1">
        <v>3988.5099999999998</v>
      </c>
      <c r="BC48" s="1">
        <v>37997.769999999997</v>
      </c>
    </row>
    <row r="49" spans="1:55" x14ac:dyDescent="0.25">
      <c r="A49" s="143" t="s">
        <v>147</v>
      </c>
      <c r="B49" s="10" t="s">
        <v>148</v>
      </c>
      <c r="C49">
        <v>164.98</v>
      </c>
      <c r="D49" s="1">
        <v>2471244.87</v>
      </c>
      <c r="E49" s="1">
        <v>1656599.6</v>
      </c>
      <c r="F49" s="12">
        <v>0.67035024335730842</v>
      </c>
      <c r="G49" s="28">
        <v>1</v>
      </c>
      <c r="H49" s="1">
        <v>74669.11</v>
      </c>
      <c r="I49" s="1">
        <v>1409475.1199999999</v>
      </c>
      <c r="J49" s="1">
        <v>1484144.23</v>
      </c>
      <c r="K49" s="30">
        <v>0.91522000000000003</v>
      </c>
      <c r="L49" s="1">
        <v>537629.68000000005</v>
      </c>
      <c r="M49" s="1">
        <v>178942.63</v>
      </c>
      <c r="N49" s="1">
        <v>58654.54</v>
      </c>
      <c r="O49" s="1">
        <v>19313.080000000002</v>
      </c>
      <c r="P49" s="1">
        <v>18869.310000000001</v>
      </c>
      <c r="Q49" s="1">
        <v>50294.63</v>
      </c>
      <c r="R49" s="1">
        <v>11678.22</v>
      </c>
      <c r="S49" s="1">
        <v>21290.37</v>
      </c>
      <c r="T49" s="1">
        <v>19305.66</v>
      </c>
      <c r="U49" s="1">
        <v>14020.49</v>
      </c>
      <c r="V49" s="1">
        <v>28829.01</v>
      </c>
      <c r="W49" s="1">
        <v>24865.13</v>
      </c>
      <c r="X49" s="1">
        <v>25547.1</v>
      </c>
      <c r="Y49" s="1">
        <v>1009239.8500000001</v>
      </c>
      <c r="Z49" s="1">
        <v>14848.199999999999</v>
      </c>
      <c r="AA49" s="1">
        <v>20622.5</v>
      </c>
      <c r="AB49" s="1">
        <v>44379.62</v>
      </c>
      <c r="AC49" s="1">
        <v>4784.42</v>
      </c>
      <c r="AD49" s="1">
        <v>94203.58</v>
      </c>
      <c r="AE49" s="1">
        <v>128154.44</v>
      </c>
      <c r="AF49" s="1">
        <v>202430.46</v>
      </c>
      <c r="AG49" s="1">
        <v>145677.34</v>
      </c>
      <c r="AH49" s="1">
        <v>480516.68597999995</v>
      </c>
      <c r="AI49" s="1">
        <v>1135617.2459799999</v>
      </c>
      <c r="AJ49" s="1">
        <v>149169.96</v>
      </c>
      <c r="AK49" s="1">
        <v>986447.28597999993</v>
      </c>
      <c r="AL49" s="33">
        <v>1122970.61598</v>
      </c>
      <c r="AM49" s="1">
        <v>47765.89</v>
      </c>
      <c r="AN49" s="1">
        <v>47765.89</v>
      </c>
      <c r="AO49" s="1">
        <v>50383.199999999997</v>
      </c>
      <c r="AP49" s="1">
        <v>50383.199999999997</v>
      </c>
      <c r="AQ49" s="1">
        <v>4580.29</v>
      </c>
      <c r="AR49" s="1">
        <v>4580.29</v>
      </c>
      <c r="AS49" s="1">
        <v>4580.29</v>
      </c>
      <c r="AT49" s="1">
        <v>4580.29</v>
      </c>
      <c r="AU49" s="1">
        <v>5888.94</v>
      </c>
      <c r="AV49" s="1">
        <v>76556.3</v>
      </c>
      <c r="AW49" s="1">
        <v>30377.73</v>
      </c>
      <c r="AX49" s="1">
        <v>11591.95</v>
      </c>
      <c r="AY49" s="1">
        <v>339034.26</v>
      </c>
      <c r="AZ49" s="1">
        <v>2471244.87</v>
      </c>
      <c r="BA49" s="1">
        <v>54283.639999999992</v>
      </c>
      <c r="BB49" s="1">
        <v>3792.95</v>
      </c>
      <c r="BC49" s="1">
        <v>22172.36</v>
      </c>
    </row>
    <row r="50" spans="1:55" x14ac:dyDescent="0.25">
      <c r="A50" s="10" t="s">
        <v>149</v>
      </c>
      <c r="B50" s="10" t="s">
        <v>150</v>
      </c>
      <c r="C50">
        <v>7457.29</v>
      </c>
      <c r="D50" s="1">
        <v>108801836.28</v>
      </c>
      <c r="E50" s="1">
        <v>75404836.050000012</v>
      </c>
      <c r="F50" s="12">
        <v>0.69304745791189337</v>
      </c>
      <c r="G50" s="28">
        <v>1</v>
      </c>
      <c r="H50" s="1">
        <v>2227505.52</v>
      </c>
      <c r="I50" s="1">
        <v>38695103.920000002</v>
      </c>
      <c r="J50" s="1">
        <v>40922609.440000005</v>
      </c>
      <c r="K50" s="30">
        <v>0.95335999999999999</v>
      </c>
      <c r="L50" s="1">
        <v>24215444.98</v>
      </c>
      <c r="M50" s="1">
        <v>6010431.0599999996</v>
      </c>
      <c r="N50" s="1">
        <v>2546832.5499999998</v>
      </c>
      <c r="O50" s="1">
        <v>1022787.39</v>
      </c>
      <c r="P50" s="1">
        <v>901738.47</v>
      </c>
      <c r="Q50" s="1">
        <v>1833030.17</v>
      </c>
      <c r="R50" s="1">
        <v>575804.91</v>
      </c>
      <c r="S50" s="1">
        <v>935787.09</v>
      </c>
      <c r="T50" s="1">
        <v>1124681.27</v>
      </c>
      <c r="U50" s="1">
        <v>672089.86</v>
      </c>
      <c r="V50" s="1">
        <v>1679478.54</v>
      </c>
      <c r="W50" s="1">
        <v>1448556.53</v>
      </c>
      <c r="X50" s="1">
        <v>1122885.1399999999</v>
      </c>
      <c r="Y50" s="1">
        <v>44089547.960000001</v>
      </c>
      <c r="Z50" s="1">
        <v>667781.1</v>
      </c>
      <c r="AA50" s="1">
        <v>932161.25</v>
      </c>
      <c r="AB50" s="1">
        <v>2006011.0099999998</v>
      </c>
      <c r="AC50" s="1">
        <v>216261.40999999997</v>
      </c>
      <c r="AD50" s="1">
        <v>4258112.59</v>
      </c>
      <c r="AE50" s="1">
        <v>2800407.6999999997</v>
      </c>
      <c r="AF50" s="1">
        <v>9150094.8300000001</v>
      </c>
      <c r="AG50" s="1">
        <v>6584787.0700000003</v>
      </c>
      <c r="AH50" s="1">
        <v>21069877.469789997</v>
      </c>
      <c r="AI50" s="1">
        <v>47685494.429789998</v>
      </c>
      <c r="AJ50" s="1">
        <v>6742657.8899999997</v>
      </c>
      <c r="AK50" s="1">
        <v>40942836.53978999</v>
      </c>
      <c r="AL50" s="33">
        <v>47371016.85978999</v>
      </c>
      <c r="AM50" s="1">
        <v>1827356.72</v>
      </c>
      <c r="AN50" s="1">
        <v>1827356.72</v>
      </c>
      <c r="AO50" s="1">
        <v>1903695.38</v>
      </c>
      <c r="AP50" s="1">
        <v>1903695.38</v>
      </c>
      <c r="AQ50" s="1">
        <v>802919.14</v>
      </c>
      <c r="AR50" s="1">
        <v>802919.14</v>
      </c>
      <c r="AS50" s="1">
        <v>836317.3</v>
      </c>
      <c r="AT50" s="1">
        <v>836317.3</v>
      </c>
      <c r="AU50" s="1">
        <v>1003989.72</v>
      </c>
      <c r="AV50" s="1">
        <v>3604275.4</v>
      </c>
      <c r="AW50" s="1">
        <v>1430185.59</v>
      </c>
      <c r="AX50" s="1">
        <v>562243.53</v>
      </c>
      <c r="AY50" s="1">
        <v>17341271.320000004</v>
      </c>
      <c r="AZ50" s="1">
        <v>108801836.28</v>
      </c>
      <c r="BA50" s="1">
        <v>4987920.01</v>
      </c>
      <c r="BB50" s="1">
        <v>789153.16</v>
      </c>
      <c r="BC50" s="1">
        <v>3174650.82</v>
      </c>
    </row>
    <row r="51" spans="1:55" x14ac:dyDescent="0.25">
      <c r="A51" s="10" t="s">
        <v>151</v>
      </c>
      <c r="B51" s="10" t="s">
        <v>152</v>
      </c>
      <c r="C51">
        <v>1525.46</v>
      </c>
      <c r="D51" s="1">
        <v>21063120.899999999</v>
      </c>
      <c r="E51" s="1">
        <v>14252376.109999999</v>
      </c>
      <c r="F51" s="12">
        <v>0.67665072890504085</v>
      </c>
      <c r="G51" s="28">
        <v>1</v>
      </c>
      <c r="H51" s="1">
        <v>554711.63</v>
      </c>
      <c r="I51" s="1">
        <v>8310214.7599999998</v>
      </c>
      <c r="J51" s="1">
        <v>8864926.3900000006</v>
      </c>
      <c r="K51" s="30">
        <v>0.95335999999999999</v>
      </c>
      <c r="L51" s="1">
        <v>4865398.16</v>
      </c>
      <c r="M51" s="1">
        <v>1176294.28</v>
      </c>
      <c r="N51" s="1">
        <v>517183.24</v>
      </c>
      <c r="O51" s="1">
        <v>209350.82</v>
      </c>
      <c r="P51" s="1">
        <v>172141.74</v>
      </c>
      <c r="Q51" s="1">
        <v>363954.41</v>
      </c>
      <c r="R51" s="1">
        <v>117014.68</v>
      </c>
      <c r="S51" s="1">
        <v>189862</v>
      </c>
      <c r="T51" s="1">
        <v>231639.65</v>
      </c>
      <c r="U51" s="1">
        <v>137122.56</v>
      </c>
      <c r="V51" s="1">
        <v>345905.84</v>
      </c>
      <c r="W51" s="1">
        <v>298345.08</v>
      </c>
      <c r="X51" s="1">
        <v>227822.36</v>
      </c>
      <c r="Y51" s="1">
        <v>8852034.8200000003</v>
      </c>
      <c r="Z51" s="1">
        <v>136661.4</v>
      </c>
      <c r="AA51" s="1">
        <v>190682.5</v>
      </c>
      <c r="AB51" s="1">
        <v>410348.74</v>
      </c>
      <c r="AC51" s="1">
        <v>44238.34</v>
      </c>
      <c r="AD51" s="1">
        <v>871037.65999999992</v>
      </c>
      <c r="AE51" s="1">
        <v>526204.98</v>
      </c>
      <c r="AF51" s="1">
        <v>1871739.42</v>
      </c>
      <c r="AG51" s="1">
        <v>1346981.18</v>
      </c>
      <c r="AH51" s="1">
        <v>4038510.9084599991</v>
      </c>
      <c r="AI51" s="1">
        <v>9436405.1284599993</v>
      </c>
      <c r="AJ51" s="1">
        <v>1379275.16</v>
      </c>
      <c r="AK51" s="1">
        <v>8057129.9684599992</v>
      </c>
      <c r="AL51" s="33">
        <v>9372075.728459999</v>
      </c>
      <c r="AM51" s="1">
        <v>320349.74</v>
      </c>
      <c r="AN51" s="1">
        <v>320349.74</v>
      </c>
      <c r="AO51" s="1">
        <v>333981.64</v>
      </c>
      <c r="AP51" s="1">
        <v>333981.64</v>
      </c>
      <c r="AQ51" s="1">
        <v>72249.09</v>
      </c>
      <c r="AR51" s="1">
        <v>72249.09</v>
      </c>
      <c r="AS51" s="1">
        <v>75657.06</v>
      </c>
      <c r="AT51" s="1">
        <v>75657.06</v>
      </c>
      <c r="AU51" s="1">
        <v>90652.160000000003</v>
      </c>
      <c r="AV51" s="1">
        <v>736804.4</v>
      </c>
      <c r="AW51" s="1">
        <v>292365.84999999998</v>
      </c>
      <c r="AX51" s="1">
        <v>114712.77</v>
      </c>
      <c r="AY51" s="1">
        <v>2839010.24</v>
      </c>
      <c r="AZ51" s="1">
        <v>21063120.899999999</v>
      </c>
      <c r="BA51" s="1">
        <v>857883.55</v>
      </c>
      <c r="BB51" s="1">
        <v>91017.82</v>
      </c>
      <c r="BC51" s="1">
        <v>671940.04000000015</v>
      </c>
    </row>
    <row r="52" spans="1:55" x14ac:dyDescent="0.25">
      <c r="A52" s="10" t="s">
        <v>153</v>
      </c>
      <c r="B52" s="10" t="s">
        <v>154</v>
      </c>
      <c r="C52">
        <v>6095.47</v>
      </c>
      <c r="D52" s="1">
        <v>83685799.689999998</v>
      </c>
      <c r="E52" s="1">
        <v>62786288.299999997</v>
      </c>
      <c r="F52" s="12">
        <v>0.7502621535861671</v>
      </c>
      <c r="G52" s="28">
        <v>2</v>
      </c>
      <c r="H52" s="1">
        <v>567659.16</v>
      </c>
      <c r="I52" s="1">
        <v>31956757.240000002</v>
      </c>
      <c r="J52" s="1">
        <v>32524416.400000002</v>
      </c>
      <c r="K52" s="30">
        <v>0.91522000000000003</v>
      </c>
      <c r="L52" s="1">
        <v>19113907.640000001</v>
      </c>
      <c r="M52" s="1">
        <v>4651749.22</v>
      </c>
      <c r="N52" s="1">
        <v>1988121.32</v>
      </c>
      <c r="O52" s="1">
        <v>806526.3</v>
      </c>
      <c r="P52" s="1">
        <v>677533.72</v>
      </c>
      <c r="Q52" s="1">
        <v>1404609.77</v>
      </c>
      <c r="R52" s="1">
        <v>451001.94</v>
      </c>
      <c r="S52" s="1">
        <v>730883.11</v>
      </c>
      <c r="T52" s="1">
        <v>890920.87</v>
      </c>
      <c r="U52" s="1">
        <v>527326.31999999995</v>
      </c>
      <c r="V52" s="1">
        <v>1330405.8</v>
      </c>
      <c r="W52" s="1">
        <v>1147479.99</v>
      </c>
      <c r="X52" s="1">
        <v>877013.36</v>
      </c>
      <c r="Y52" s="1">
        <v>34597479.359999999</v>
      </c>
      <c r="Z52" s="1">
        <v>544092.30000000005</v>
      </c>
      <c r="AA52" s="1">
        <v>761933.75</v>
      </c>
      <c r="AB52" s="1">
        <v>1639681.43</v>
      </c>
      <c r="AC52" s="1">
        <v>176768.63</v>
      </c>
      <c r="AD52" s="1">
        <v>3480513.37</v>
      </c>
      <c r="AE52" s="1">
        <v>2142159.25</v>
      </c>
      <c r="AF52" s="1">
        <v>7479141.6899999995</v>
      </c>
      <c r="AG52" s="1">
        <v>5382300.0099999998</v>
      </c>
      <c r="AH52" s="1">
        <v>16518741.458970001</v>
      </c>
      <c r="AI52" s="1">
        <v>38125331.888970003</v>
      </c>
      <c r="AJ52" s="1">
        <v>5511341.0999999996</v>
      </c>
      <c r="AK52" s="1">
        <v>32613990.788969994</v>
      </c>
      <c r="AL52" s="33">
        <v>37658080.388969995</v>
      </c>
      <c r="AM52" s="1">
        <v>1530471.75</v>
      </c>
      <c r="AN52" s="1">
        <v>1530471.75</v>
      </c>
      <c r="AO52" s="1">
        <v>1594595.84</v>
      </c>
      <c r="AP52" s="1">
        <v>1594595.84</v>
      </c>
      <c r="AQ52" s="1">
        <v>147877.98000000001</v>
      </c>
      <c r="AR52" s="1">
        <v>147877.98000000001</v>
      </c>
      <c r="AS52" s="1">
        <v>153766.93</v>
      </c>
      <c r="AT52" s="1">
        <v>153766.93</v>
      </c>
      <c r="AU52" s="1">
        <v>184520.32000000001</v>
      </c>
      <c r="AV52" s="1">
        <v>2828657.29</v>
      </c>
      <c r="AW52" s="1">
        <v>1122418.3600000001</v>
      </c>
      <c r="AX52" s="1">
        <v>441218.85</v>
      </c>
      <c r="AY52" s="1">
        <v>11430239.819999998</v>
      </c>
      <c r="AZ52" s="1">
        <v>83685799.689999998</v>
      </c>
      <c r="BA52" s="1">
        <v>4448386.6000000006</v>
      </c>
      <c r="BB52" s="1">
        <v>117895.75</v>
      </c>
      <c r="BC52" s="1">
        <v>2503264.6999999997</v>
      </c>
    </row>
    <row r="53" spans="1:55" x14ac:dyDescent="0.25">
      <c r="A53" s="10" t="s">
        <v>155</v>
      </c>
      <c r="B53" s="10" t="s">
        <v>156</v>
      </c>
      <c r="C53">
        <v>1713.8</v>
      </c>
      <c r="D53" s="1">
        <v>20527376.960000001</v>
      </c>
      <c r="E53" s="1">
        <v>15703398.219999999</v>
      </c>
      <c r="F53" s="12">
        <v>0.76499780028397735</v>
      </c>
      <c r="G53" s="28">
        <v>2</v>
      </c>
      <c r="H53" s="1">
        <v>97162.67</v>
      </c>
      <c r="I53" s="1">
        <v>4346478.6099999994</v>
      </c>
      <c r="J53" s="1">
        <v>4443641.2799999993</v>
      </c>
      <c r="K53" s="30">
        <v>0.91522000000000003</v>
      </c>
      <c r="L53" s="1">
        <v>4925599.63</v>
      </c>
      <c r="M53" s="1">
        <v>985119.92</v>
      </c>
      <c r="N53" s="1">
        <v>533710.54</v>
      </c>
      <c r="O53" s="1">
        <v>236927.57</v>
      </c>
      <c r="P53" s="1">
        <v>164746.64000000001</v>
      </c>
      <c r="Q53" s="1">
        <v>330928.53999999998</v>
      </c>
      <c r="R53" s="1">
        <v>126792.16</v>
      </c>
      <c r="S53" s="1">
        <v>197325.45</v>
      </c>
      <c r="T53" s="1">
        <v>271709.40999999997</v>
      </c>
      <c r="U53" s="1">
        <v>148253.73000000001</v>
      </c>
      <c r="V53" s="1">
        <v>405741.73</v>
      </c>
      <c r="W53" s="1">
        <v>349953.76</v>
      </c>
      <c r="X53" s="1">
        <v>236778.03</v>
      </c>
      <c r="Y53" s="1">
        <v>8913587.1099999994</v>
      </c>
      <c r="Z53" s="1">
        <v>152232.29999999999</v>
      </c>
      <c r="AA53" s="1">
        <v>214225</v>
      </c>
      <c r="AB53" s="1">
        <v>461012.19999999995</v>
      </c>
      <c r="AC53" s="1">
        <v>49700.2</v>
      </c>
      <c r="AD53" s="1">
        <v>978579.79999999993</v>
      </c>
      <c r="AE53" s="1">
        <v>259971.19000000003</v>
      </c>
      <c r="AF53" s="1">
        <v>2102832.5999999996</v>
      </c>
      <c r="AG53" s="1">
        <v>1513285.4</v>
      </c>
      <c r="AH53" s="1">
        <v>3994426.8948000004</v>
      </c>
      <c r="AI53" s="1">
        <v>9726265.5847999994</v>
      </c>
      <c r="AJ53" s="1">
        <v>1549566.54</v>
      </c>
      <c r="AK53" s="1">
        <v>8176699.0447999993</v>
      </c>
      <c r="AL53" s="33">
        <v>9594893.3247999996</v>
      </c>
      <c r="AM53" s="1">
        <v>170779.44</v>
      </c>
      <c r="AN53" s="1">
        <v>170779.44</v>
      </c>
      <c r="AO53" s="1">
        <v>177977.04</v>
      </c>
      <c r="AP53" s="1">
        <v>177977.04</v>
      </c>
      <c r="AQ53" s="1">
        <v>16358.18</v>
      </c>
      <c r="AR53" s="1">
        <v>16358.18</v>
      </c>
      <c r="AS53" s="1">
        <v>17012.509999999998</v>
      </c>
      <c r="AT53" s="1">
        <v>17012.509999999998</v>
      </c>
      <c r="AU53" s="1">
        <v>20284.14</v>
      </c>
      <c r="AV53" s="1">
        <v>795007.77</v>
      </c>
      <c r="AW53" s="1">
        <v>315461.09000000003</v>
      </c>
      <c r="AX53" s="1">
        <v>123889.03</v>
      </c>
      <c r="AY53" s="1">
        <v>2018896.3700000003</v>
      </c>
      <c r="AZ53" s="1">
        <v>20527376.960000001</v>
      </c>
      <c r="BA53" s="1">
        <v>185941.06999999998</v>
      </c>
      <c r="BB53" s="1">
        <v>1492.92</v>
      </c>
      <c r="BC53" s="1">
        <v>665287.62999999989</v>
      </c>
    </row>
    <row r="54" spans="1:55" x14ac:dyDescent="0.25">
      <c r="A54" s="10" t="s">
        <v>157</v>
      </c>
      <c r="B54" s="10" t="s">
        <v>158</v>
      </c>
      <c r="C54">
        <v>715</v>
      </c>
      <c r="D54" s="1">
        <v>8329345.4100000001</v>
      </c>
      <c r="E54" s="1">
        <v>5859839.4100000001</v>
      </c>
      <c r="F54" s="12">
        <v>0.70351739801363333</v>
      </c>
      <c r="G54" s="28">
        <v>1</v>
      </c>
      <c r="H54" s="1">
        <v>128846.11</v>
      </c>
      <c r="I54" s="1">
        <v>2229829.0900000003</v>
      </c>
      <c r="J54" s="1">
        <v>2358675.2000000002</v>
      </c>
      <c r="K54" s="30">
        <v>0.91522000000000003</v>
      </c>
      <c r="L54" s="1">
        <v>2015131.39</v>
      </c>
      <c r="M54" s="1">
        <v>403026.27</v>
      </c>
      <c r="N54" s="1">
        <v>222587.22</v>
      </c>
      <c r="O54" s="1">
        <v>98511.99</v>
      </c>
      <c r="P54" s="1">
        <v>66148.23</v>
      </c>
      <c r="Q54" s="1">
        <v>133592.04999999999</v>
      </c>
      <c r="R54" s="1">
        <v>52273.96</v>
      </c>
      <c r="S54" s="1">
        <v>82305.48</v>
      </c>
      <c r="T54" s="1">
        <v>112973.91</v>
      </c>
      <c r="U54" s="1">
        <v>61534.38</v>
      </c>
      <c r="V54" s="1">
        <v>168703.14</v>
      </c>
      <c r="W54" s="1">
        <v>145507.09</v>
      </c>
      <c r="X54" s="1">
        <v>98761.36</v>
      </c>
      <c r="Y54" s="1">
        <v>3661056.47</v>
      </c>
      <c r="Z54" s="1">
        <v>63090</v>
      </c>
      <c r="AA54" s="1">
        <v>89375</v>
      </c>
      <c r="AB54" s="1">
        <v>192335</v>
      </c>
      <c r="AC54" s="1">
        <v>20735</v>
      </c>
      <c r="AD54" s="1">
        <v>408265</v>
      </c>
      <c r="AE54" s="1">
        <v>104129.5</v>
      </c>
      <c r="AF54" s="1">
        <v>877305</v>
      </c>
      <c r="AG54" s="1">
        <v>631345</v>
      </c>
      <c r="AH54" s="1">
        <v>1610350.2000000002</v>
      </c>
      <c r="AI54" s="1">
        <v>3996929.7</v>
      </c>
      <c r="AJ54" s="1">
        <v>646481.55000000005</v>
      </c>
      <c r="AK54" s="1">
        <v>3350448.1500000004</v>
      </c>
      <c r="AL54" s="33">
        <v>3942120.99</v>
      </c>
      <c r="AM54" s="1">
        <v>41876.949999999997</v>
      </c>
      <c r="AN54" s="1">
        <v>41876.949999999997</v>
      </c>
      <c r="AO54" s="1">
        <v>43185.599999999999</v>
      </c>
      <c r="AP54" s="1">
        <v>43185.599999999999</v>
      </c>
      <c r="AQ54" s="1">
        <v>7851.92</v>
      </c>
      <c r="AR54" s="1">
        <v>7851.92</v>
      </c>
      <c r="AS54" s="1">
        <v>7851.92</v>
      </c>
      <c r="AT54" s="1">
        <v>7851.92</v>
      </c>
      <c r="AU54" s="1">
        <v>9814.91</v>
      </c>
      <c r="AV54" s="1">
        <v>331743.98</v>
      </c>
      <c r="AW54" s="1">
        <v>131636.85</v>
      </c>
      <c r="AX54" s="1">
        <v>51439.3</v>
      </c>
      <c r="AY54" s="1">
        <v>726167.82000000007</v>
      </c>
      <c r="AZ54" s="1">
        <v>8329345.4100000001</v>
      </c>
      <c r="BA54" s="1">
        <v>59801.810000000012</v>
      </c>
      <c r="BB54" s="1">
        <v>1384.67</v>
      </c>
      <c r="BC54" s="1">
        <v>249637.87</v>
      </c>
    </row>
    <row r="55" spans="1:55" x14ac:dyDescent="0.25">
      <c r="A55" s="10" t="s">
        <v>159</v>
      </c>
      <c r="B55" s="10" t="s">
        <v>160</v>
      </c>
      <c r="C55">
        <v>100</v>
      </c>
      <c r="D55" s="1">
        <v>1215747.46</v>
      </c>
      <c r="E55" s="1">
        <v>1330185.3700000001</v>
      </c>
      <c r="F55" s="12">
        <v>1.0941296722923033</v>
      </c>
      <c r="G55" s="28">
        <v>4</v>
      </c>
      <c r="H55" s="1">
        <v>93.55</v>
      </c>
      <c r="I55" s="1">
        <v>115932.77000000002</v>
      </c>
      <c r="J55" s="1">
        <v>116026.32000000002</v>
      </c>
      <c r="K55" s="30">
        <v>0.91522000000000003</v>
      </c>
      <c r="L55" s="1">
        <v>303641.39</v>
      </c>
      <c r="M55" s="1">
        <v>60728.27</v>
      </c>
      <c r="N55" s="1">
        <v>30551.18</v>
      </c>
      <c r="O55" s="1">
        <v>13093.36</v>
      </c>
      <c r="P55" s="1">
        <v>10243.709999999999</v>
      </c>
      <c r="Q55" s="1">
        <v>18987.7</v>
      </c>
      <c r="R55" s="1">
        <v>7229.37</v>
      </c>
      <c r="S55" s="1">
        <v>11164.46</v>
      </c>
      <c r="T55" s="1">
        <v>15015.52</v>
      </c>
      <c r="U55" s="1">
        <v>8308.44</v>
      </c>
      <c r="V55" s="1">
        <v>22422.560000000001</v>
      </c>
      <c r="W55" s="1">
        <v>19339.55</v>
      </c>
      <c r="X55" s="1">
        <v>13396.65</v>
      </c>
      <c r="Y55" s="1">
        <v>534122.16</v>
      </c>
      <c r="Z55" s="1">
        <v>9000</v>
      </c>
      <c r="AA55" s="1">
        <v>12500</v>
      </c>
      <c r="AB55" s="1">
        <v>26900</v>
      </c>
      <c r="AC55" s="1">
        <v>2900</v>
      </c>
      <c r="AD55" s="1">
        <v>28550</v>
      </c>
      <c r="AE55" s="1">
        <v>15537.5</v>
      </c>
      <c r="AF55" s="1">
        <v>122700</v>
      </c>
      <c r="AG55" s="1">
        <v>88300</v>
      </c>
      <c r="AH55" s="1">
        <v>244284.96299999999</v>
      </c>
      <c r="AI55" s="1">
        <v>550672.46299999999</v>
      </c>
      <c r="AJ55" s="1">
        <v>90417</v>
      </c>
      <c r="AK55" s="1">
        <v>460255.46299999999</v>
      </c>
      <c r="AL55" s="33">
        <v>543006.90299999993</v>
      </c>
      <c r="AM55" s="1">
        <v>16358.18</v>
      </c>
      <c r="AN55" s="1">
        <v>16358.18</v>
      </c>
      <c r="AO55" s="1">
        <v>17012.509999999998</v>
      </c>
      <c r="AP55" s="1">
        <v>17012.509999999998</v>
      </c>
      <c r="AQ55" s="1">
        <v>0</v>
      </c>
      <c r="AR55" s="1">
        <v>0</v>
      </c>
      <c r="AS55" s="1">
        <v>0</v>
      </c>
      <c r="AT55" s="1">
        <v>0</v>
      </c>
      <c r="AU55" s="1">
        <v>654.32000000000005</v>
      </c>
      <c r="AV55" s="1">
        <v>45802.91</v>
      </c>
      <c r="AW55" s="1">
        <v>18174.71</v>
      </c>
      <c r="AX55" s="1">
        <v>7244.97</v>
      </c>
      <c r="AY55" s="1">
        <v>138618.29</v>
      </c>
      <c r="AZ55" s="1">
        <v>1215747.46</v>
      </c>
      <c r="BA55" s="1">
        <v>23118.120000000003</v>
      </c>
      <c r="BB55" s="1">
        <v>3.57</v>
      </c>
      <c r="BC55" s="1">
        <v>34155.35</v>
      </c>
    </row>
    <row r="56" spans="1:55" x14ac:dyDescent="0.25">
      <c r="A56" s="10" t="s">
        <v>161</v>
      </c>
      <c r="B56" s="10" t="s">
        <v>162</v>
      </c>
      <c r="C56">
        <v>1535.06</v>
      </c>
      <c r="D56" s="1">
        <v>18494969.219999999</v>
      </c>
      <c r="E56" s="1">
        <v>12289275.539999999</v>
      </c>
      <c r="F56" s="12">
        <v>0.6644658552181143</v>
      </c>
      <c r="G56" s="28">
        <v>1</v>
      </c>
      <c r="H56" s="1">
        <v>540564.05000000005</v>
      </c>
      <c r="I56" s="1">
        <v>5162536.8499999987</v>
      </c>
      <c r="J56" s="1">
        <v>5703100.8999999985</v>
      </c>
      <c r="K56" s="30">
        <v>0.91522000000000003</v>
      </c>
      <c r="L56" s="1">
        <v>4452991.46</v>
      </c>
      <c r="M56" s="1">
        <v>890598.29</v>
      </c>
      <c r="N56" s="1">
        <v>478219.61</v>
      </c>
      <c r="O56" s="1">
        <v>211987.83</v>
      </c>
      <c r="P56" s="1">
        <v>149025.79</v>
      </c>
      <c r="Q56" s="1">
        <v>292953.13</v>
      </c>
      <c r="R56" s="1">
        <v>113445.61</v>
      </c>
      <c r="S56" s="1">
        <v>176813.99</v>
      </c>
      <c r="T56" s="1">
        <v>243108.42</v>
      </c>
      <c r="U56" s="1">
        <v>132415.76</v>
      </c>
      <c r="V56" s="1">
        <v>363032.08</v>
      </c>
      <c r="W56" s="1">
        <v>313116.53000000003</v>
      </c>
      <c r="X56" s="1">
        <v>212165.57</v>
      </c>
      <c r="Y56" s="1">
        <v>8029874.0700000012</v>
      </c>
      <c r="Z56" s="1">
        <v>136483.20000000001</v>
      </c>
      <c r="AA56" s="1">
        <v>191882.50000000003</v>
      </c>
      <c r="AB56" s="1">
        <v>412931.14</v>
      </c>
      <c r="AC56" s="1">
        <v>44516.740000000005</v>
      </c>
      <c r="AD56" s="1">
        <v>876519.26</v>
      </c>
      <c r="AE56" s="1">
        <v>229914.32</v>
      </c>
      <c r="AF56" s="1">
        <v>1883518.62</v>
      </c>
      <c r="AG56" s="1">
        <v>1355457.9800000002</v>
      </c>
      <c r="AH56" s="1">
        <v>3604945.9860599996</v>
      </c>
      <c r="AI56" s="1">
        <v>8736169.7460600007</v>
      </c>
      <c r="AJ56" s="1">
        <v>1387955.2</v>
      </c>
      <c r="AK56" s="1">
        <v>7348214.5460599987</v>
      </c>
      <c r="AL56" s="33">
        <v>8618498.8960599992</v>
      </c>
      <c r="AM56" s="1">
        <v>167507.81</v>
      </c>
      <c r="AN56" s="1">
        <v>167507.81</v>
      </c>
      <c r="AO56" s="1">
        <v>174051.08</v>
      </c>
      <c r="AP56" s="1">
        <v>174051.08</v>
      </c>
      <c r="AQ56" s="1">
        <v>11123.56</v>
      </c>
      <c r="AR56" s="1">
        <v>11123.56</v>
      </c>
      <c r="AS56" s="1">
        <v>11123.56</v>
      </c>
      <c r="AT56" s="1">
        <v>11123.56</v>
      </c>
      <c r="AU56" s="1">
        <v>13740.87</v>
      </c>
      <c r="AV56" s="1">
        <v>711908.19</v>
      </c>
      <c r="AW56" s="1">
        <v>282486.96999999997</v>
      </c>
      <c r="AX56" s="1">
        <v>110848.08</v>
      </c>
      <c r="AY56" s="1">
        <v>1846596.1300000001</v>
      </c>
      <c r="AZ56" s="1">
        <v>18494969.219999999</v>
      </c>
      <c r="BA56" s="1">
        <v>303563.67000000004</v>
      </c>
      <c r="BB56" s="1">
        <v>5517.99</v>
      </c>
      <c r="BC56" s="1">
        <v>550070.25999999989</v>
      </c>
    </row>
    <row r="57" spans="1:55" x14ac:dyDescent="0.25">
      <c r="A57" s="10" t="s">
        <v>163</v>
      </c>
      <c r="B57" s="10" t="s">
        <v>164</v>
      </c>
      <c r="C57">
        <v>25766.63</v>
      </c>
      <c r="D57" s="1">
        <v>396328118.22000003</v>
      </c>
      <c r="E57" s="1">
        <v>274009711.62</v>
      </c>
      <c r="F57" s="12">
        <v>0.69137085920282448</v>
      </c>
      <c r="G57" s="28">
        <v>1</v>
      </c>
      <c r="H57" s="1">
        <v>8798042.6600000001</v>
      </c>
      <c r="I57" s="1">
        <v>168195598.72</v>
      </c>
      <c r="J57" s="1">
        <v>176993641.38</v>
      </c>
      <c r="K57" s="30">
        <v>0.91522000000000003</v>
      </c>
      <c r="L57" s="1">
        <v>86298468.590000004</v>
      </c>
      <c r="M57" s="1">
        <v>20712581.620000001</v>
      </c>
      <c r="N57" s="1">
        <v>8382450.9100000001</v>
      </c>
      <c r="O57" s="1">
        <v>3421384.89</v>
      </c>
      <c r="P57" s="1">
        <v>3363301.8</v>
      </c>
      <c r="Q57" s="1">
        <v>5815540.9800000004</v>
      </c>
      <c r="R57" s="1">
        <v>1909667.92</v>
      </c>
      <c r="S57" s="1">
        <v>3083210.29</v>
      </c>
      <c r="T57" s="1">
        <v>3789631.31</v>
      </c>
      <c r="U57" s="1">
        <v>2229518.04</v>
      </c>
      <c r="V57" s="1">
        <v>5659029.4800000004</v>
      </c>
      <c r="W57" s="1">
        <v>4880934.1500000004</v>
      </c>
      <c r="X57" s="1">
        <v>3699656.72</v>
      </c>
      <c r="Y57" s="1">
        <v>153245376.69999999</v>
      </c>
      <c r="Z57" s="1">
        <v>2301327</v>
      </c>
      <c r="AA57" s="1">
        <v>3220828.75</v>
      </c>
      <c r="AB57" s="1">
        <v>6931223.4699999997</v>
      </c>
      <c r="AC57" s="1">
        <v>747232.2699999999</v>
      </c>
      <c r="AD57" s="1">
        <v>14712745.73</v>
      </c>
      <c r="AE57" s="1">
        <v>8652336.0899999999</v>
      </c>
      <c r="AF57" s="1">
        <v>31615655.009999998</v>
      </c>
      <c r="AG57" s="1">
        <v>22751934.289999999</v>
      </c>
      <c r="AH57" s="1">
        <v>80313592.844129995</v>
      </c>
      <c r="AI57" s="1">
        <v>171246875.45412999</v>
      </c>
      <c r="AJ57" s="1">
        <v>23297413.84</v>
      </c>
      <c r="AK57" s="1">
        <v>147949461.61412999</v>
      </c>
      <c r="AL57" s="33">
        <v>169271720.70412999</v>
      </c>
      <c r="AM57" s="1">
        <v>9915677.2100000009</v>
      </c>
      <c r="AN57" s="1">
        <v>9915677.2100000009</v>
      </c>
      <c r="AO57" s="1">
        <v>10328557.800000001</v>
      </c>
      <c r="AP57" s="1">
        <v>10328557.800000001</v>
      </c>
      <c r="AQ57" s="1">
        <v>2766496.19</v>
      </c>
      <c r="AR57" s="1">
        <v>2766496.19</v>
      </c>
      <c r="AS57" s="1">
        <v>2881657.81</v>
      </c>
      <c r="AT57" s="1">
        <v>2881657.81</v>
      </c>
      <c r="AU57" s="1">
        <v>3458120.23</v>
      </c>
      <c r="AV57" s="1">
        <v>11957178.66</v>
      </c>
      <c r="AW57" s="1">
        <v>4744638.7300000004</v>
      </c>
      <c r="AX57" s="1">
        <v>1866305.05</v>
      </c>
      <c r="AY57" s="1">
        <v>73811020.689999998</v>
      </c>
      <c r="AZ57" s="1">
        <v>396328118.22000003</v>
      </c>
      <c r="BA57" s="1">
        <v>57010376.049999997</v>
      </c>
      <c r="BB57" s="1">
        <v>3410646.4699999997</v>
      </c>
      <c r="BC57" s="1">
        <v>12623411.579999998</v>
      </c>
    </row>
    <row r="58" spans="1:55" x14ac:dyDescent="0.25">
      <c r="A58" s="10" t="s">
        <v>165</v>
      </c>
      <c r="B58" s="10" t="s">
        <v>166</v>
      </c>
      <c r="C58">
        <v>1925.31</v>
      </c>
      <c r="D58" s="1">
        <v>25559304.870000001</v>
      </c>
      <c r="E58" s="1">
        <v>18155471.210000001</v>
      </c>
      <c r="F58" s="12">
        <v>0.71032726838004967</v>
      </c>
      <c r="G58" s="28">
        <v>1</v>
      </c>
      <c r="H58" s="1">
        <v>364077.02</v>
      </c>
      <c r="I58" s="1">
        <v>6388650.0699999994</v>
      </c>
      <c r="J58" s="1">
        <v>6752727.0899999999</v>
      </c>
      <c r="K58" s="30">
        <v>0.91522000000000003</v>
      </c>
      <c r="L58" s="1">
        <v>5756729.1100000003</v>
      </c>
      <c r="M58" s="1">
        <v>1918717.81</v>
      </c>
      <c r="N58" s="1">
        <v>688117.96</v>
      </c>
      <c r="O58" s="1">
        <v>228895.78</v>
      </c>
      <c r="P58" s="1">
        <v>183130.92</v>
      </c>
      <c r="Q58" s="1">
        <v>595797.96</v>
      </c>
      <c r="R58" s="1">
        <v>142363.12</v>
      </c>
      <c r="S58" s="1">
        <v>249772.48</v>
      </c>
      <c r="T58" s="1">
        <v>228807.92</v>
      </c>
      <c r="U58" s="1">
        <v>166428.44</v>
      </c>
      <c r="V58" s="1">
        <v>341677.25</v>
      </c>
      <c r="W58" s="1">
        <v>294697.90999999997</v>
      </c>
      <c r="X58" s="1">
        <v>299711.13</v>
      </c>
      <c r="Y58" s="1">
        <v>11094847.789999999</v>
      </c>
      <c r="Z58" s="1">
        <v>173277.90000000002</v>
      </c>
      <c r="AA58" s="1">
        <v>240663.75000000003</v>
      </c>
      <c r="AB58" s="1">
        <v>517908.39000000007</v>
      </c>
      <c r="AC58" s="1">
        <v>55833.990000000005</v>
      </c>
      <c r="AD58" s="1">
        <v>1099352.01</v>
      </c>
      <c r="AE58" s="1">
        <v>1499816.4900000002</v>
      </c>
      <c r="AF58" s="1">
        <v>2362355.37</v>
      </c>
      <c r="AG58" s="1">
        <v>1700048.7300000002</v>
      </c>
      <c r="AH58" s="1">
        <v>4805975.4278099993</v>
      </c>
      <c r="AI58" s="1">
        <v>12455232.057810001</v>
      </c>
      <c r="AJ58" s="1">
        <v>1740807.54</v>
      </c>
      <c r="AK58" s="1">
        <v>10714424.517810002</v>
      </c>
      <c r="AL58" s="33">
        <v>12307646.387810003</v>
      </c>
      <c r="AM58" s="1">
        <v>181248.68</v>
      </c>
      <c r="AN58" s="1">
        <v>181248.68</v>
      </c>
      <c r="AO58" s="1">
        <v>189100.61</v>
      </c>
      <c r="AP58" s="1">
        <v>189100.61</v>
      </c>
      <c r="AQ58" s="1">
        <v>5234.6099999999997</v>
      </c>
      <c r="AR58" s="1">
        <v>5234.6099999999997</v>
      </c>
      <c r="AS58" s="1">
        <v>5888.94</v>
      </c>
      <c r="AT58" s="1">
        <v>5888.94</v>
      </c>
      <c r="AU58" s="1">
        <v>7197.6</v>
      </c>
      <c r="AV58" s="1">
        <v>893156.88</v>
      </c>
      <c r="AW58" s="1">
        <v>354406.9</v>
      </c>
      <c r="AX58" s="1">
        <v>139103.48000000001</v>
      </c>
      <c r="AY58" s="1">
        <v>2156810.5399999996</v>
      </c>
      <c r="AZ58" s="1">
        <v>25559304.870000001</v>
      </c>
      <c r="BA58" s="1">
        <v>228068.09</v>
      </c>
      <c r="BB58" s="1">
        <v>1654.25</v>
      </c>
      <c r="BC58" s="1">
        <v>660263.39</v>
      </c>
    </row>
    <row r="59" spans="1:55" x14ac:dyDescent="0.25">
      <c r="A59" s="10" t="s">
        <v>167</v>
      </c>
      <c r="B59" s="10" t="s">
        <v>168</v>
      </c>
      <c r="C59">
        <v>874.12</v>
      </c>
      <c r="D59" s="1">
        <v>12320282.029999999</v>
      </c>
      <c r="E59" s="1">
        <v>8711660.0800000001</v>
      </c>
      <c r="F59" s="12">
        <v>0.70709907928950233</v>
      </c>
      <c r="G59" s="28">
        <v>1</v>
      </c>
      <c r="H59" s="1">
        <v>206405.55</v>
      </c>
      <c r="I59" s="1">
        <v>5121693.01</v>
      </c>
      <c r="J59" s="1">
        <v>5328098.5599999996</v>
      </c>
      <c r="K59" s="30">
        <v>0.91522000000000003</v>
      </c>
      <c r="L59" s="1">
        <v>2778750.01</v>
      </c>
      <c r="M59" s="1">
        <v>665020.41</v>
      </c>
      <c r="N59" s="1">
        <v>282787.24</v>
      </c>
      <c r="O59" s="1">
        <v>115461.19</v>
      </c>
      <c r="P59" s="1">
        <v>101292.93</v>
      </c>
      <c r="Q59" s="1">
        <v>197405.76</v>
      </c>
      <c r="R59" s="1">
        <v>63952.18</v>
      </c>
      <c r="S59" s="1">
        <v>104115.14</v>
      </c>
      <c r="T59" s="1">
        <v>127989.43</v>
      </c>
      <c r="U59" s="1">
        <v>75295.240000000005</v>
      </c>
      <c r="V59" s="1">
        <v>191125.71</v>
      </c>
      <c r="W59" s="1">
        <v>164846.64000000001</v>
      </c>
      <c r="X59" s="1">
        <v>124931.56</v>
      </c>
      <c r="Y59" s="1">
        <v>4992973.4399999985</v>
      </c>
      <c r="Z59" s="1">
        <v>78018.3</v>
      </c>
      <c r="AA59" s="1">
        <v>109265</v>
      </c>
      <c r="AB59" s="1">
        <v>235138.28</v>
      </c>
      <c r="AC59" s="1">
        <v>25349.479999999996</v>
      </c>
      <c r="AD59" s="1">
        <v>499122.52</v>
      </c>
      <c r="AE59" s="1">
        <v>291626.77999999997</v>
      </c>
      <c r="AF59" s="1">
        <v>1072545.24</v>
      </c>
      <c r="AG59" s="1">
        <v>771847.96</v>
      </c>
      <c r="AH59" s="1">
        <v>2450526.3121200004</v>
      </c>
      <c r="AI59" s="1">
        <v>5533439.8721200004</v>
      </c>
      <c r="AJ59" s="1">
        <v>790353.08</v>
      </c>
      <c r="AK59" s="1">
        <v>4743086.7921200003</v>
      </c>
      <c r="AL59" s="33">
        <v>5466433.7321199998</v>
      </c>
      <c r="AM59" s="1">
        <v>245372.77</v>
      </c>
      <c r="AN59" s="1">
        <v>245372.77</v>
      </c>
      <c r="AO59" s="1">
        <v>255187.68</v>
      </c>
      <c r="AP59" s="1">
        <v>255187.68</v>
      </c>
      <c r="AQ59" s="1">
        <v>43185.599999999999</v>
      </c>
      <c r="AR59" s="1">
        <v>43185.599999999999</v>
      </c>
      <c r="AS59" s="1">
        <v>45148.58</v>
      </c>
      <c r="AT59" s="1">
        <v>45148.58</v>
      </c>
      <c r="AU59" s="1">
        <v>54309.17</v>
      </c>
      <c r="AV59" s="1">
        <v>405028.65</v>
      </c>
      <c r="AW59" s="1">
        <v>160716.39000000001</v>
      </c>
      <c r="AX59" s="1">
        <v>63031.26</v>
      </c>
      <c r="AY59" s="1">
        <v>1860874.7300000002</v>
      </c>
      <c r="AZ59" s="1">
        <v>12320282.029999999</v>
      </c>
      <c r="BA59" s="1">
        <v>1141019.6100000001</v>
      </c>
      <c r="BB59" s="1">
        <v>25007.56</v>
      </c>
      <c r="BC59" s="1">
        <v>376432.12</v>
      </c>
    </row>
    <row r="60" spans="1:55" x14ac:dyDescent="0.25">
      <c r="A60" s="10" t="s">
        <v>169</v>
      </c>
      <c r="B60" s="10" t="s">
        <v>170</v>
      </c>
      <c r="C60">
        <v>884.79</v>
      </c>
      <c r="D60" s="1">
        <v>11063173.300000001</v>
      </c>
      <c r="E60" s="1">
        <v>7724396.3900000006</v>
      </c>
      <c r="F60" s="12">
        <v>0.69820802590157383</v>
      </c>
      <c r="G60" s="28">
        <v>1</v>
      </c>
      <c r="H60" s="1">
        <v>200610.01</v>
      </c>
      <c r="I60" s="1">
        <v>3040050.3899999997</v>
      </c>
      <c r="J60" s="1">
        <v>3240660.3999999994</v>
      </c>
      <c r="K60" s="30">
        <v>0.91522000000000003</v>
      </c>
      <c r="L60" s="1">
        <v>2593621.9900000002</v>
      </c>
      <c r="M60" s="1">
        <v>623513.38</v>
      </c>
      <c r="N60" s="1">
        <v>286180.13</v>
      </c>
      <c r="O60" s="1">
        <v>116799.99</v>
      </c>
      <c r="P60" s="1">
        <v>86235.34</v>
      </c>
      <c r="Q60" s="1">
        <v>201083.32</v>
      </c>
      <c r="R60" s="1">
        <v>64508.29</v>
      </c>
      <c r="S60" s="1">
        <v>105413.33</v>
      </c>
      <c r="T60" s="1">
        <v>129419.48</v>
      </c>
      <c r="U60" s="1">
        <v>76074.149999999994</v>
      </c>
      <c r="V60" s="1">
        <v>193261.19</v>
      </c>
      <c r="W60" s="1">
        <v>166688.5</v>
      </c>
      <c r="X60" s="1">
        <v>126489.31</v>
      </c>
      <c r="Y60" s="1">
        <v>4769288.4000000004</v>
      </c>
      <c r="Z60" s="1">
        <v>79031.699999999983</v>
      </c>
      <c r="AA60" s="1">
        <v>110598.75</v>
      </c>
      <c r="AB60" s="1">
        <v>238008.51</v>
      </c>
      <c r="AC60" s="1">
        <v>25658.91</v>
      </c>
      <c r="AD60" s="1">
        <v>505215.08999999997</v>
      </c>
      <c r="AE60" s="1">
        <v>298822.67999999993</v>
      </c>
      <c r="AF60" s="1">
        <v>1085637.33</v>
      </c>
      <c r="AG60" s="1">
        <v>781269.57</v>
      </c>
      <c r="AH60" s="1">
        <v>2136081.36729</v>
      </c>
      <c r="AI60" s="1">
        <v>5260323.9072899995</v>
      </c>
      <c r="AJ60" s="1">
        <v>800000.57</v>
      </c>
      <c r="AK60" s="1">
        <v>4460323.3372899992</v>
      </c>
      <c r="AL60" s="33">
        <v>5192499.8572899997</v>
      </c>
      <c r="AM60" s="1">
        <v>107309.69</v>
      </c>
      <c r="AN60" s="1">
        <v>107309.69</v>
      </c>
      <c r="AO60" s="1">
        <v>111235.65</v>
      </c>
      <c r="AP60" s="1">
        <v>111235.65</v>
      </c>
      <c r="AQ60" s="1">
        <v>5234.6099999999997</v>
      </c>
      <c r="AR60" s="1">
        <v>5234.6099999999997</v>
      </c>
      <c r="AS60" s="1">
        <v>5234.6099999999997</v>
      </c>
      <c r="AT60" s="1">
        <v>5234.6099999999997</v>
      </c>
      <c r="AU60" s="1">
        <v>6543.27</v>
      </c>
      <c r="AV60" s="1">
        <v>410263.27</v>
      </c>
      <c r="AW60" s="1">
        <v>162793.5</v>
      </c>
      <c r="AX60" s="1">
        <v>63755.76</v>
      </c>
      <c r="AY60" s="1">
        <v>1101384.92</v>
      </c>
      <c r="AZ60" s="1">
        <v>11063173.300000001</v>
      </c>
      <c r="BA60" s="1">
        <v>165811.41</v>
      </c>
      <c r="BB60" s="1">
        <v>1324.47</v>
      </c>
      <c r="BC60" s="1">
        <v>318396.31000000006</v>
      </c>
    </row>
    <row r="61" spans="1:55" x14ac:dyDescent="0.25">
      <c r="A61" s="10" t="s">
        <v>171</v>
      </c>
      <c r="B61" s="10" t="s">
        <v>172</v>
      </c>
      <c r="C61">
        <v>545.38</v>
      </c>
      <c r="D61" s="1">
        <v>6954406.9699999997</v>
      </c>
      <c r="E61" s="1">
        <v>6523486.71</v>
      </c>
      <c r="F61" s="12">
        <v>0.93803637580329879</v>
      </c>
      <c r="G61" s="28">
        <v>3</v>
      </c>
      <c r="H61" s="1">
        <v>11396.93</v>
      </c>
      <c r="I61" s="1">
        <v>1881766.43</v>
      </c>
      <c r="J61" s="1">
        <v>1893163.3599999999</v>
      </c>
      <c r="K61" s="30">
        <v>0.91522000000000003</v>
      </c>
      <c r="L61" s="1">
        <v>1628858.41</v>
      </c>
      <c r="M61" s="1">
        <v>401193.05</v>
      </c>
      <c r="N61" s="1">
        <v>177412.89</v>
      </c>
      <c r="O61" s="1">
        <v>71338.47</v>
      </c>
      <c r="P61" s="1">
        <v>54345.81</v>
      </c>
      <c r="Q61" s="1">
        <v>127010.49</v>
      </c>
      <c r="R61" s="1">
        <v>40039.629999999997</v>
      </c>
      <c r="S61" s="1">
        <v>65428.959999999999</v>
      </c>
      <c r="T61" s="1">
        <v>78652.72</v>
      </c>
      <c r="U61" s="1">
        <v>46994.61</v>
      </c>
      <c r="V61" s="1">
        <v>117451.55</v>
      </c>
      <c r="W61" s="1">
        <v>101302.39999999999</v>
      </c>
      <c r="X61" s="1">
        <v>78510.61</v>
      </c>
      <c r="Y61" s="1">
        <v>2988539.6</v>
      </c>
      <c r="Z61" s="1">
        <v>48851.999999999993</v>
      </c>
      <c r="AA61" s="1">
        <v>68172.5</v>
      </c>
      <c r="AB61" s="1">
        <v>146707.22</v>
      </c>
      <c r="AC61" s="1">
        <v>15816.019999999999</v>
      </c>
      <c r="AD61" s="1">
        <v>311411.98</v>
      </c>
      <c r="AE61" s="1">
        <v>199706.25999999998</v>
      </c>
      <c r="AF61" s="1">
        <v>669181.26</v>
      </c>
      <c r="AG61" s="1">
        <v>481570.54000000004</v>
      </c>
      <c r="AH61" s="1">
        <v>1345869.7873799999</v>
      </c>
      <c r="AI61" s="1">
        <v>3287287.5673799999</v>
      </c>
      <c r="AJ61" s="1">
        <v>493116.23</v>
      </c>
      <c r="AK61" s="1">
        <v>2794171.3373799999</v>
      </c>
      <c r="AL61" s="33">
        <v>3245481.16738</v>
      </c>
      <c r="AM61" s="1">
        <v>80482.259999999995</v>
      </c>
      <c r="AN61" s="1">
        <v>80482.259999999995</v>
      </c>
      <c r="AO61" s="1">
        <v>83753.899999999994</v>
      </c>
      <c r="AP61" s="1">
        <v>83753.899999999994</v>
      </c>
      <c r="AQ61" s="1">
        <v>0</v>
      </c>
      <c r="AR61" s="1">
        <v>0</v>
      </c>
      <c r="AS61" s="1">
        <v>0</v>
      </c>
      <c r="AT61" s="1">
        <v>0</v>
      </c>
      <c r="AU61" s="1">
        <v>0</v>
      </c>
      <c r="AV61" s="1">
        <v>252570.37</v>
      </c>
      <c r="AW61" s="1">
        <v>100220.56</v>
      </c>
      <c r="AX61" s="1">
        <v>39122.85</v>
      </c>
      <c r="AY61" s="1">
        <v>720386.1</v>
      </c>
      <c r="AZ61" s="1">
        <v>6954406.9699999997</v>
      </c>
      <c r="BA61" s="1">
        <v>83137.669999999984</v>
      </c>
      <c r="BB61" s="1">
        <v>0</v>
      </c>
      <c r="BC61" s="1">
        <v>245629.38</v>
      </c>
    </row>
    <row r="62" spans="1:55" x14ac:dyDescent="0.25">
      <c r="A62" s="10" t="s">
        <v>173</v>
      </c>
      <c r="B62" s="10" t="s">
        <v>174</v>
      </c>
      <c r="C62">
        <v>1302.2</v>
      </c>
      <c r="D62" s="1">
        <v>16497591.390000001</v>
      </c>
      <c r="E62" s="1">
        <v>11760086.4</v>
      </c>
      <c r="F62" s="12">
        <v>0.71283656638073634</v>
      </c>
      <c r="G62" s="28">
        <v>1</v>
      </c>
      <c r="H62" s="1">
        <v>209829.32</v>
      </c>
      <c r="I62" s="1">
        <v>4317438.9399999995</v>
      </c>
      <c r="J62" s="1">
        <v>4527268.26</v>
      </c>
      <c r="K62" s="30">
        <v>0.91522000000000003</v>
      </c>
      <c r="L62" s="1">
        <v>3843763.5</v>
      </c>
      <c r="M62" s="1">
        <v>949344.46</v>
      </c>
      <c r="N62" s="1">
        <v>425743.53</v>
      </c>
      <c r="O62" s="1">
        <v>171395.94</v>
      </c>
      <c r="P62" s="1">
        <v>128381.31</v>
      </c>
      <c r="Q62" s="1">
        <v>302516.05</v>
      </c>
      <c r="R62" s="1">
        <v>95650.22</v>
      </c>
      <c r="S62" s="1">
        <v>156562.17000000001</v>
      </c>
      <c r="T62" s="1">
        <v>188766.54</v>
      </c>
      <c r="U62" s="1">
        <v>112163.94</v>
      </c>
      <c r="V62" s="1">
        <v>281883.73</v>
      </c>
      <c r="W62" s="1">
        <v>243125.77</v>
      </c>
      <c r="X62" s="1">
        <v>187864.67</v>
      </c>
      <c r="Y62" s="1">
        <v>7087161.8300000001</v>
      </c>
      <c r="Z62" s="1">
        <v>116110.8</v>
      </c>
      <c r="AA62" s="1">
        <v>162775</v>
      </c>
      <c r="AB62" s="1">
        <v>350291.8</v>
      </c>
      <c r="AC62" s="1">
        <v>37763.799999999996</v>
      </c>
      <c r="AD62" s="1">
        <v>743556.20000000007</v>
      </c>
      <c r="AE62" s="1">
        <v>477044.32999999996</v>
      </c>
      <c r="AF62" s="1">
        <v>1597799.4</v>
      </c>
      <c r="AG62" s="1">
        <v>1149842.5999999999</v>
      </c>
      <c r="AH62" s="1">
        <v>3187431.8201999995</v>
      </c>
      <c r="AI62" s="1">
        <v>7822615.7501999997</v>
      </c>
      <c r="AJ62" s="1">
        <v>1177410.17</v>
      </c>
      <c r="AK62" s="1">
        <v>6645205.5801999997</v>
      </c>
      <c r="AL62" s="33">
        <v>7722794.9101999998</v>
      </c>
      <c r="AM62" s="1">
        <v>166199.15</v>
      </c>
      <c r="AN62" s="1">
        <v>166199.15</v>
      </c>
      <c r="AO62" s="1">
        <v>173396.75</v>
      </c>
      <c r="AP62" s="1">
        <v>173396.75</v>
      </c>
      <c r="AQ62" s="1">
        <v>13086.54</v>
      </c>
      <c r="AR62" s="1">
        <v>13086.54</v>
      </c>
      <c r="AS62" s="1">
        <v>13740.87</v>
      </c>
      <c r="AT62" s="1">
        <v>13740.87</v>
      </c>
      <c r="AU62" s="1">
        <v>17012.509999999998</v>
      </c>
      <c r="AV62" s="1">
        <v>603944.17000000004</v>
      </c>
      <c r="AW62" s="1">
        <v>239646.57</v>
      </c>
      <c r="AX62" s="1">
        <v>94184.639999999999</v>
      </c>
      <c r="AY62" s="1">
        <v>1687634.5100000002</v>
      </c>
      <c r="AZ62" s="1">
        <v>16497591.390000001</v>
      </c>
      <c r="BA62" s="1">
        <v>227888.08000000002</v>
      </c>
      <c r="BB62" s="1">
        <v>2682.12</v>
      </c>
      <c r="BC62" s="1">
        <v>462240.87</v>
      </c>
    </row>
    <row r="63" spans="1:55" x14ac:dyDescent="0.25">
      <c r="A63" s="143" t="s">
        <v>175</v>
      </c>
      <c r="B63" s="149" t="s">
        <v>2108</v>
      </c>
      <c r="C63">
        <v>30.31</v>
      </c>
      <c r="D63" s="1">
        <v>456952.35</v>
      </c>
      <c r="E63" s="1">
        <v>453891.95999999996</v>
      </c>
      <c r="F63" s="12">
        <v>0.99330260584063079</v>
      </c>
      <c r="G63" s="28">
        <v>3</v>
      </c>
      <c r="H63" s="1">
        <v>748.85</v>
      </c>
      <c r="I63" s="1">
        <v>408196.73000000004</v>
      </c>
      <c r="J63" s="1">
        <v>408945.58</v>
      </c>
      <c r="K63" s="30">
        <v>1.05731</v>
      </c>
      <c r="L63" s="1">
        <v>104562.06</v>
      </c>
      <c r="M63" s="1">
        <v>32258.12</v>
      </c>
      <c r="N63" s="1">
        <v>11250.74</v>
      </c>
      <c r="O63" s="1">
        <v>3199.34</v>
      </c>
      <c r="P63" s="1">
        <v>3711.69</v>
      </c>
      <c r="Q63" s="1">
        <v>9611.85</v>
      </c>
      <c r="R63" s="1">
        <v>1927.32</v>
      </c>
      <c r="S63" s="1">
        <v>3899.32</v>
      </c>
      <c r="T63" s="1">
        <v>3304.13</v>
      </c>
      <c r="U63" s="1">
        <v>2699.53</v>
      </c>
      <c r="V63" s="1">
        <v>4934.04</v>
      </c>
      <c r="W63" s="1">
        <v>4255.63</v>
      </c>
      <c r="X63" s="1">
        <v>4678.9399999999996</v>
      </c>
      <c r="Y63" s="1">
        <v>190292.71000000002</v>
      </c>
      <c r="Z63" s="1">
        <v>2727.9</v>
      </c>
      <c r="AA63" s="1">
        <v>3788.75</v>
      </c>
      <c r="AB63" s="1">
        <v>8153.3899999999994</v>
      </c>
      <c r="AC63" s="1">
        <v>878.9899999999999</v>
      </c>
      <c r="AD63" s="1">
        <v>17307.010000000002</v>
      </c>
      <c r="AE63" s="1">
        <v>20116.53</v>
      </c>
      <c r="AF63" s="1">
        <v>37190.370000000003</v>
      </c>
      <c r="AG63" s="1">
        <v>26763.73</v>
      </c>
      <c r="AH63" s="1">
        <v>80391.225809999989</v>
      </c>
      <c r="AI63" s="1">
        <v>197317.89580999999</v>
      </c>
      <c r="AJ63" s="1">
        <v>27405.39</v>
      </c>
      <c r="AK63" s="1">
        <v>169912.50581</v>
      </c>
      <c r="AL63" s="33">
        <v>198888.49580999999</v>
      </c>
      <c r="AM63" s="1">
        <v>5291.39</v>
      </c>
      <c r="AN63" s="1">
        <v>5291.39</v>
      </c>
      <c r="AO63" s="1">
        <v>6047.3</v>
      </c>
      <c r="AP63" s="1">
        <v>6047.3</v>
      </c>
      <c r="AQ63" s="1">
        <v>3779.56</v>
      </c>
      <c r="AR63" s="1">
        <v>3779.56</v>
      </c>
      <c r="AS63" s="1">
        <v>3779.56</v>
      </c>
      <c r="AT63" s="1">
        <v>3779.56</v>
      </c>
      <c r="AU63" s="1">
        <v>5291.39</v>
      </c>
      <c r="AV63" s="1">
        <v>15874.17</v>
      </c>
      <c r="AW63" s="1">
        <v>6298.91</v>
      </c>
      <c r="AX63" s="1">
        <v>2510.9299999999998</v>
      </c>
      <c r="AY63" s="1">
        <v>67771.01999999999</v>
      </c>
      <c r="AZ63" s="1">
        <v>456952.35</v>
      </c>
      <c r="BA63" s="1">
        <v>382.22</v>
      </c>
      <c r="BB63" s="1">
        <v>87.19</v>
      </c>
      <c r="BC63" s="1">
        <v>283.05</v>
      </c>
    </row>
    <row r="64" spans="1:55" x14ac:dyDescent="0.25">
      <c r="A64" s="144" t="s">
        <v>1939</v>
      </c>
      <c r="B64" s="27" t="s">
        <v>1940</v>
      </c>
      <c r="C64">
        <v>14</v>
      </c>
      <c r="D64" s="1">
        <v>196371.58</v>
      </c>
      <c r="E64" s="1">
        <v>82765.67</v>
      </c>
      <c r="F64" s="12">
        <v>0.42147478774678088</v>
      </c>
      <c r="G64" s="28">
        <v>1</v>
      </c>
      <c r="H64" s="1">
        <v>22502.28</v>
      </c>
      <c r="I64" s="1">
        <v>63128.520000000004</v>
      </c>
      <c r="J64" s="1">
        <v>85630.8</v>
      </c>
      <c r="K64" s="30">
        <v>1.05731</v>
      </c>
      <c r="L64" s="1">
        <v>49156.83</v>
      </c>
      <c r="M64" s="1">
        <v>15999.91</v>
      </c>
      <c r="N64" s="1">
        <v>4958.1000000000004</v>
      </c>
      <c r="O64" s="1">
        <v>1652.7</v>
      </c>
      <c r="P64" s="1">
        <v>1552.6</v>
      </c>
      <c r="Q64" s="1">
        <v>4469.46</v>
      </c>
      <c r="R64" s="1">
        <v>642.44000000000005</v>
      </c>
      <c r="S64" s="1">
        <v>1799.68</v>
      </c>
      <c r="T64" s="1">
        <v>1652.06</v>
      </c>
      <c r="U64" s="1">
        <v>1199.79</v>
      </c>
      <c r="V64" s="1">
        <v>2467.02</v>
      </c>
      <c r="W64" s="1">
        <v>2127.81</v>
      </c>
      <c r="X64" s="1">
        <v>2159.5100000000002</v>
      </c>
      <c r="Y64" s="1">
        <v>89837.91</v>
      </c>
      <c r="Z64" s="1">
        <v>1260</v>
      </c>
      <c r="AA64" s="1">
        <v>1750</v>
      </c>
      <c r="AB64" s="1">
        <v>3766</v>
      </c>
      <c r="AC64" s="1">
        <v>406</v>
      </c>
      <c r="AD64" s="1">
        <v>3997</v>
      </c>
      <c r="AE64" s="1">
        <v>10353</v>
      </c>
      <c r="AF64" s="1">
        <v>17178</v>
      </c>
      <c r="AG64" s="1">
        <v>12362</v>
      </c>
      <c r="AH64" s="1">
        <v>34569.557999999997</v>
      </c>
      <c r="AI64" s="1">
        <v>85641.55799999999</v>
      </c>
      <c r="AJ64" s="1">
        <v>12658.38</v>
      </c>
      <c r="AK64" s="1">
        <v>72983.177999999985</v>
      </c>
      <c r="AL64" s="33">
        <v>86367.007999999987</v>
      </c>
      <c r="AM64" s="1">
        <v>2267.73</v>
      </c>
      <c r="AN64" s="1">
        <v>2267.73</v>
      </c>
      <c r="AO64" s="1">
        <v>2267.73</v>
      </c>
      <c r="AP64" s="1">
        <v>2267.73</v>
      </c>
      <c r="AQ64" s="1">
        <v>0</v>
      </c>
      <c r="AR64" s="1">
        <v>0</v>
      </c>
      <c r="AS64" s="1">
        <v>0</v>
      </c>
      <c r="AT64" s="1">
        <v>0</v>
      </c>
      <c r="AU64" s="1">
        <v>755.91</v>
      </c>
      <c r="AV64" s="1">
        <v>6803.21</v>
      </c>
      <c r="AW64" s="1">
        <v>2699.53</v>
      </c>
      <c r="AX64" s="1">
        <v>836.97</v>
      </c>
      <c r="AY64" s="1">
        <v>20166.54</v>
      </c>
      <c r="AZ64" s="1">
        <v>196371.58</v>
      </c>
      <c r="BA64" s="1">
        <v>2002.7</v>
      </c>
      <c r="BB64" s="1">
        <v>112.51</v>
      </c>
      <c r="BC64" s="1">
        <v>1539.15</v>
      </c>
    </row>
    <row r="65" spans="1:55" x14ac:dyDescent="0.25">
      <c r="A65" s="10" t="s">
        <v>176</v>
      </c>
      <c r="B65" s="10" t="s">
        <v>177</v>
      </c>
      <c r="C65">
        <v>10876.56</v>
      </c>
      <c r="D65" s="1">
        <v>165719061.34999999</v>
      </c>
      <c r="E65" s="1">
        <v>137891618.40000001</v>
      </c>
      <c r="F65" s="12">
        <v>0.83208061448508808</v>
      </c>
      <c r="G65" s="28">
        <v>2</v>
      </c>
      <c r="H65" s="1">
        <v>325702.08</v>
      </c>
      <c r="I65" s="1">
        <v>17282375.229999997</v>
      </c>
      <c r="J65" s="1">
        <v>17608077.309999995</v>
      </c>
      <c r="K65" s="30">
        <v>1.05731</v>
      </c>
      <c r="L65" s="1">
        <v>38095546.719999999</v>
      </c>
      <c r="M65" s="1">
        <v>7619109.3399999999</v>
      </c>
      <c r="N65" s="1">
        <v>3916229.98</v>
      </c>
      <c r="O65" s="1">
        <v>1740226.52</v>
      </c>
      <c r="P65" s="1">
        <v>1481654.4</v>
      </c>
      <c r="Q65" s="1">
        <v>2452085.33</v>
      </c>
      <c r="R65" s="1">
        <v>930899.47</v>
      </c>
      <c r="S65" s="1">
        <v>1449650</v>
      </c>
      <c r="T65" s="1">
        <v>1995698.16</v>
      </c>
      <c r="U65" s="1">
        <v>1087012.54</v>
      </c>
      <c r="V65" s="1">
        <v>2980161.87</v>
      </c>
      <c r="W65" s="1">
        <v>2570400.79</v>
      </c>
      <c r="X65" s="1">
        <v>1739488.02</v>
      </c>
      <c r="Y65" s="1">
        <v>68058163.139999986</v>
      </c>
      <c r="Z65" s="1">
        <v>968270.39999999991</v>
      </c>
      <c r="AA65" s="1">
        <v>1359570</v>
      </c>
      <c r="AB65" s="1">
        <v>2925794.6399999997</v>
      </c>
      <c r="AC65" s="1">
        <v>315420.24</v>
      </c>
      <c r="AD65" s="1">
        <v>6210515.7599999998</v>
      </c>
      <c r="AE65" s="1">
        <v>1669919.65</v>
      </c>
      <c r="AF65" s="1">
        <v>13345539.119999997</v>
      </c>
      <c r="AG65" s="1">
        <v>9604002.4800000004</v>
      </c>
      <c r="AH65" s="1">
        <v>30429150.433559995</v>
      </c>
      <c r="AI65" s="1">
        <v>66828182.723559991</v>
      </c>
      <c r="AJ65" s="1">
        <v>9834259.25</v>
      </c>
      <c r="AK65" s="1">
        <v>56993923.473559991</v>
      </c>
      <c r="AL65" s="33">
        <v>67391784.113559991</v>
      </c>
      <c r="AM65" s="1">
        <v>2668373.63</v>
      </c>
      <c r="AN65" s="1">
        <v>2668373.63</v>
      </c>
      <c r="AO65" s="1">
        <v>2779492.87</v>
      </c>
      <c r="AP65" s="1">
        <v>2779492.87</v>
      </c>
      <c r="AQ65" s="1">
        <v>1935137.82</v>
      </c>
      <c r="AR65" s="1">
        <v>1935137.82</v>
      </c>
      <c r="AS65" s="1">
        <v>2015264.62</v>
      </c>
      <c r="AT65" s="1">
        <v>2015264.62</v>
      </c>
      <c r="AU65" s="1">
        <v>2418922.27</v>
      </c>
      <c r="AV65" s="1">
        <v>5830358.5899999999</v>
      </c>
      <c r="AW65" s="1">
        <v>2313501.0299999998</v>
      </c>
      <c r="AX65" s="1">
        <v>909794.18</v>
      </c>
      <c r="AY65" s="1">
        <v>30269113.950000003</v>
      </c>
      <c r="AZ65" s="1">
        <v>165719061.34999999</v>
      </c>
      <c r="BA65" s="1">
        <v>5348516.7999999989</v>
      </c>
      <c r="BB65" s="1">
        <v>1439980.49</v>
      </c>
      <c r="BC65" s="1">
        <v>4399993.7299999995</v>
      </c>
    </row>
    <row r="66" spans="1:55" x14ac:dyDescent="0.25">
      <c r="A66" s="10" t="s">
        <v>178</v>
      </c>
      <c r="B66" s="10" t="s">
        <v>179</v>
      </c>
      <c r="C66">
        <v>5657.46</v>
      </c>
      <c r="D66" s="1">
        <v>95759587.870000005</v>
      </c>
      <c r="E66" s="1">
        <v>85236349.799999997</v>
      </c>
      <c r="F66" s="12">
        <v>0.89010773433688961</v>
      </c>
      <c r="G66" s="28">
        <v>2</v>
      </c>
      <c r="H66" s="1">
        <v>169414.45</v>
      </c>
      <c r="I66" s="1">
        <v>13263321.980000002</v>
      </c>
      <c r="J66" s="1">
        <v>13432736.430000002</v>
      </c>
      <c r="K66" s="30">
        <v>1.05731</v>
      </c>
      <c r="L66" s="1">
        <v>20902166.239999998</v>
      </c>
      <c r="M66" s="1">
        <v>4180433.24</v>
      </c>
      <c r="N66" s="1">
        <v>2036987.01</v>
      </c>
      <c r="O66" s="1">
        <v>905407.59</v>
      </c>
      <c r="P66" s="1">
        <v>885249.78</v>
      </c>
      <c r="Q66" s="1">
        <v>1258162.6299999999</v>
      </c>
      <c r="R66" s="1">
        <v>484401.79</v>
      </c>
      <c r="S66" s="1">
        <v>754069.96</v>
      </c>
      <c r="T66" s="1">
        <v>1038324.75</v>
      </c>
      <c r="U66" s="1">
        <v>565402.49</v>
      </c>
      <c r="V66" s="1">
        <v>1550522.96</v>
      </c>
      <c r="W66" s="1">
        <v>1337331.8700000001</v>
      </c>
      <c r="X66" s="1">
        <v>904836.1</v>
      </c>
      <c r="Y66" s="1">
        <v>36803296.409999996</v>
      </c>
      <c r="Z66" s="1">
        <v>503396.99999999994</v>
      </c>
      <c r="AA66" s="1">
        <v>707182.5</v>
      </c>
      <c r="AB66" s="1">
        <v>1521856.74</v>
      </c>
      <c r="AC66" s="1">
        <v>164066.34000000003</v>
      </c>
      <c r="AD66" s="1">
        <v>3230409.6599999997</v>
      </c>
      <c r="AE66" s="1">
        <v>854274.35</v>
      </c>
      <c r="AF66" s="1">
        <v>6941703.4199999999</v>
      </c>
      <c r="AG66" s="1">
        <v>4995537.18</v>
      </c>
      <c r="AH66" s="1">
        <v>17918798.912459999</v>
      </c>
      <c r="AI66" s="1">
        <v>36837226.102459997</v>
      </c>
      <c r="AJ66" s="1">
        <v>5115305.5999999996</v>
      </c>
      <c r="AK66" s="1">
        <v>31721920.502460003</v>
      </c>
      <c r="AL66" s="33">
        <v>37130384.262460001</v>
      </c>
      <c r="AM66" s="1">
        <v>1997878.61</v>
      </c>
      <c r="AN66" s="1">
        <v>1997878.61</v>
      </c>
      <c r="AO66" s="1">
        <v>2081029.07</v>
      </c>
      <c r="AP66" s="1">
        <v>2081029.07</v>
      </c>
      <c r="AQ66" s="1">
        <v>1679639.15</v>
      </c>
      <c r="AR66" s="1">
        <v>1679639.15</v>
      </c>
      <c r="AS66" s="1">
        <v>1749939.08</v>
      </c>
      <c r="AT66" s="1">
        <v>1749939.08</v>
      </c>
      <c r="AU66" s="1">
        <v>2099926.9</v>
      </c>
      <c r="AV66" s="1">
        <v>3032723.8</v>
      </c>
      <c r="AW66" s="1">
        <v>1203392.47</v>
      </c>
      <c r="AX66" s="1">
        <v>472892.1</v>
      </c>
      <c r="AY66" s="1">
        <v>21825907.09</v>
      </c>
      <c r="AZ66" s="1">
        <v>95759587.870000005</v>
      </c>
      <c r="BA66" s="1">
        <v>5777219.4799999995</v>
      </c>
      <c r="BB66" s="1">
        <v>1579269.55</v>
      </c>
      <c r="BC66" s="1">
        <v>2388755.61</v>
      </c>
    </row>
    <row r="67" spans="1:55" x14ac:dyDescent="0.25">
      <c r="A67" s="10" t="s">
        <v>180</v>
      </c>
      <c r="B67" s="10" t="s">
        <v>181</v>
      </c>
      <c r="C67">
        <v>1380.31</v>
      </c>
      <c r="D67" s="1">
        <v>20535348.899999999</v>
      </c>
      <c r="E67" s="1">
        <v>19778654</v>
      </c>
      <c r="F67" s="12">
        <v>0.96315159271533002</v>
      </c>
      <c r="G67" s="28">
        <v>3</v>
      </c>
      <c r="H67" s="1">
        <v>33653.480000000003</v>
      </c>
      <c r="I67" s="1">
        <v>1846549.0000000002</v>
      </c>
      <c r="J67" s="1">
        <v>1880202.4800000002</v>
      </c>
      <c r="K67" s="30">
        <v>1.05731</v>
      </c>
      <c r="L67" s="1">
        <v>4763293.88</v>
      </c>
      <c r="M67" s="1">
        <v>952658.77</v>
      </c>
      <c r="N67" s="1">
        <v>496281.48</v>
      </c>
      <c r="O67" s="1">
        <v>220409.48</v>
      </c>
      <c r="P67" s="1">
        <v>186644.4</v>
      </c>
      <c r="Q67" s="1">
        <v>311015.28999999998</v>
      </c>
      <c r="R67" s="1">
        <v>117567.01</v>
      </c>
      <c r="S67" s="1">
        <v>183868.29</v>
      </c>
      <c r="T67" s="1">
        <v>252766.4</v>
      </c>
      <c r="U67" s="1">
        <v>137676.25</v>
      </c>
      <c r="V67" s="1">
        <v>377454.27</v>
      </c>
      <c r="W67" s="1">
        <v>325555.73</v>
      </c>
      <c r="X67" s="1">
        <v>220630.28</v>
      </c>
      <c r="Y67" s="1">
        <v>8545821.5300000012</v>
      </c>
      <c r="Z67" s="1">
        <v>122240.70000000001</v>
      </c>
      <c r="AA67" s="1">
        <v>172538.75000000003</v>
      </c>
      <c r="AB67" s="1">
        <v>371303.39</v>
      </c>
      <c r="AC67" s="1">
        <v>40028.990000000005</v>
      </c>
      <c r="AD67" s="1">
        <v>394078.5</v>
      </c>
      <c r="AE67" s="1">
        <v>211202.65000000002</v>
      </c>
      <c r="AF67" s="1">
        <v>1693640.37</v>
      </c>
      <c r="AG67" s="1">
        <v>1218813.7300000002</v>
      </c>
      <c r="AH67" s="1">
        <v>3839850.6548099997</v>
      </c>
      <c r="AI67" s="1">
        <v>8063697.7348100003</v>
      </c>
      <c r="AJ67" s="1">
        <v>1248034.8899999999</v>
      </c>
      <c r="AK67" s="1">
        <v>6815662.8448100006</v>
      </c>
      <c r="AL67" s="33">
        <v>8135222.6048100004</v>
      </c>
      <c r="AM67" s="1">
        <v>309168.5</v>
      </c>
      <c r="AN67" s="1">
        <v>309168.5</v>
      </c>
      <c r="AO67" s="1">
        <v>322019.02</v>
      </c>
      <c r="AP67" s="1">
        <v>322019.02</v>
      </c>
      <c r="AQ67" s="1">
        <v>270616.92</v>
      </c>
      <c r="AR67" s="1">
        <v>270616.92</v>
      </c>
      <c r="AS67" s="1">
        <v>281955.62</v>
      </c>
      <c r="AT67" s="1">
        <v>281955.62</v>
      </c>
      <c r="AU67" s="1">
        <v>338649.11</v>
      </c>
      <c r="AV67" s="1">
        <v>739283.12</v>
      </c>
      <c r="AW67" s="1">
        <v>293349.40999999997</v>
      </c>
      <c r="AX67" s="1">
        <v>115502.84</v>
      </c>
      <c r="AY67" s="1">
        <v>3854304.6</v>
      </c>
      <c r="AZ67" s="1">
        <v>20535348.899999999</v>
      </c>
      <c r="BA67" s="1">
        <v>415928.79000000004</v>
      </c>
      <c r="BB67" s="1">
        <v>146297.11000000002</v>
      </c>
      <c r="BC67" s="1">
        <v>613158.15000000014</v>
      </c>
    </row>
    <row r="68" spans="1:55" x14ac:dyDescent="0.25">
      <c r="A68" s="10" t="s">
        <v>182</v>
      </c>
      <c r="B68" s="10" t="s">
        <v>183</v>
      </c>
      <c r="C68">
        <v>5146.79</v>
      </c>
      <c r="D68" s="1">
        <v>66521705.450000003</v>
      </c>
      <c r="E68" s="1">
        <v>65314129.850000001</v>
      </c>
      <c r="F68" s="12">
        <v>0.98184689355404975</v>
      </c>
      <c r="G68" s="28">
        <v>3</v>
      </c>
      <c r="H68" s="1">
        <v>109016.25</v>
      </c>
      <c r="I68" s="1">
        <v>4949564.5799999991</v>
      </c>
      <c r="J68" s="1">
        <v>5058580.8299999991</v>
      </c>
      <c r="K68" s="30">
        <v>1.05731</v>
      </c>
      <c r="L68" s="1">
        <v>16825311.039999999</v>
      </c>
      <c r="M68" s="1">
        <v>3365062.2</v>
      </c>
      <c r="N68" s="1">
        <v>1852592.14</v>
      </c>
      <c r="O68" s="1">
        <v>823294.25</v>
      </c>
      <c r="P68" s="1">
        <v>577599.31999999995</v>
      </c>
      <c r="Q68" s="1">
        <v>1146917.8600000001</v>
      </c>
      <c r="R68" s="1">
        <v>440715.69</v>
      </c>
      <c r="S68" s="1">
        <v>685981.7</v>
      </c>
      <c r="T68" s="1">
        <v>944156.87</v>
      </c>
      <c r="U68" s="1">
        <v>514411.28</v>
      </c>
      <c r="V68" s="1">
        <v>1409902.74</v>
      </c>
      <c r="W68" s="1">
        <v>1216046.3999999999</v>
      </c>
      <c r="X68" s="1">
        <v>823134.51</v>
      </c>
      <c r="Y68" s="1">
        <v>30625126</v>
      </c>
      <c r="Z68" s="1">
        <v>459288.9</v>
      </c>
      <c r="AA68" s="1">
        <v>643348.74999999988</v>
      </c>
      <c r="AB68" s="1">
        <v>1384486.5099999998</v>
      </c>
      <c r="AC68" s="1">
        <v>149256.90999999997</v>
      </c>
      <c r="AD68" s="1">
        <v>1469408.54</v>
      </c>
      <c r="AE68" s="1">
        <v>781097.80999999994</v>
      </c>
      <c r="AF68" s="1">
        <v>6315111.3300000001</v>
      </c>
      <c r="AG68" s="1">
        <v>4544615.5699999994</v>
      </c>
      <c r="AH68" s="1">
        <v>12123479.14329</v>
      </c>
      <c r="AI68" s="1">
        <v>27870093.463289998</v>
      </c>
      <c r="AJ68" s="1">
        <v>4653573.1100000003</v>
      </c>
      <c r="AK68" s="1">
        <v>23216520.353289992</v>
      </c>
      <c r="AL68" s="33">
        <v>28136789.733289991</v>
      </c>
      <c r="AM68" s="1">
        <v>422555.48</v>
      </c>
      <c r="AN68" s="1">
        <v>422555.48</v>
      </c>
      <c r="AO68" s="1">
        <v>440697.4</v>
      </c>
      <c r="AP68" s="1">
        <v>440697.4</v>
      </c>
      <c r="AQ68" s="1">
        <v>328066.33</v>
      </c>
      <c r="AR68" s="1">
        <v>328066.33</v>
      </c>
      <c r="AS68" s="1">
        <v>341672.77</v>
      </c>
      <c r="AT68" s="1">
        <v>341672.77</v>
      </c>
      <c r="AU68" s="1">
        <v>409704.96000000002</v>
      </c>
      <c r="AV68" s="1">
        <v>2759083.22</v>
      </c>
      <c r="AW68" s="1">
        <v>1094811.19</v>
      </c>
      <c r="AX68" s="1">
        <v>430206.26</v>
      </c>
      <c r="AY68" s="1">
        <v>7759789.5899999999</v>
      </c>
      <c r="AZ68" s="1">
        <v>66521705.450000003</v>
      </c>
      <c r="BA68" s="1">
        <v>281845.37</v>
      </c>
      <c r="BB68" s="1">
        <v>152105.13</v>
      </c>
      <c r="BC68" s="1">
        <v>2095604.8899999997</v>
      </c>
    </row>
    <row r="69" spans="1:55" x14ac:dyDescent="0.25">
      <c r="A69" s="10" t="s">
        <v>184</v>
      </c>
      <c r="B69" s="10" t="s">
        <v>185</v>
      </c>
      <c r="C69">
        <v>1522.73</v>
      </c>
      <c r="D69" s="1">
        <v>21545574.059999999</v>
      </c>
      <c r="E69" s="1">
        <v>22573004.449999999</v>
      </c>
      <c r="F69" s="12">
        <v>1.0476863780532752</v>
      </c>
      <c r="G69" s="28">
        <v>4</v>
      </c>
      <c r="H69" s="1">
        <v>1657.9</v>
      </c>
      <c r="I69" s="1">
        <v>1522060.1899999997</v>
      </c>
      <c r="J69" s="1">
        <v>1523718.0899999996</v>
      </c>
      <c r="K69" s="30">
        <v>1.05731</v>
      </c>
      <c r="L69" s="1">
        <v>5257414.5</v>
      </c>
      <c r="M69" s="1">
        <v>1051482.8999999999</v>
      </c>
      <c r="N69" s="1">
        <v>548142.54</v>
      </c>
      <c r="O69" s="1">
        <v>243458.84</v>
      </c>
      <c r="P69" s="1">
        <v>193455.74</v>
      </c>
      <c r="Q69" s="1">
        <v>334517.71000000002</v>
      </c>
      <c r="R69" s="1">
        <v>129773.42</v>
      </c>
      <c r="S69" s="1">
        <v>202765.03</v>
      </c>
      <c r="T69" s="1">
        <v>279199.49</v>
      </c>
      <c r="U69" s="1">
        <v>152073.76999999999</v>
      </c>
      <c r="V69" s="1">
        <v>416926.62</v>
      </c>
      <c r="W69" s="1">
        <v>359600.77</v>
      </c>
      <c r="X69" s="1">
        <v>243305.17</v>
      </c>
      <c r="Y69" s="1">
        <v>9412116.5</v>
      </c>
      <c r="Z69" s="1">
        <v>135628.20000000001</v>
      </c>
      <c r="AA69" s="1">
        <v>190341.25000000003</v>
      </c>
      <c r="AB69" s="1">
        <v>409614.37000000005</v>
      </c>
      <c r="AC69" s="1">
        <v>44159.170000000006</v>
      </c>
      <c r="AD69" s="1">
        <v>434739.41000000003</v>
      </c>
      <c r="AE69" s="1">
        <v>227278.03000000003</v>
      </c>
      <c r="AF69" s="1">
        <v>1868389.71</v>
      </c>
      <c r="AG69" s="1">
        <v>1344570.59</v>
      </c>
      <c r="AH69" s="1">
        <v>3994858.44123</v>
      </c>
      <c r="AI69" s="1">
        <v>8649579.1712299995</v>
      </c>
      <c r="AJ69" s="1">
        <v>1376806.78</v>
      </c>
      <c r="AK69" s="1">
        <v>7272772.3912299993</v>
      </c>
      <c r="AL69" s="33">
        <v>8728483.9612299986</v>
      </c>
      <c r="AM69" s="1">
        <v>281199.71000000002</v>
      </c>
      <c r="AN69" s="1">
        <v>281199.71000000002</v>
      </c>
      <c r="AO69" s="1">
        <v>292538.40999999997</v>
      </c>
      <c r="AP69" s="1">
        <v>292538.40999999997</v>
      </c>
      <c r="AQ69" s="1">
        <v>185954.65</v>
      </c>
      <c r="AR69" s="1">
        <v>185954.65</v>
      </c>
      <c r="AS69" s="1">
        <v>193513.78</v>
      </c>
      <c r="AT69" s="1">
        <v>193513.78</v>
      </c>
      <c r="AU69" s="1">
        <v>232065.35</v>
      </c>
      <c r="AV69" s="1">
        <v>815630.35</v>
      </c>
      <c r="AW69" s="1">
        <v>323644.18</v>
      </c>
      <c r="AX69" s="1">
        <v>127220.52</v>
      </c>
      <c r="AY69" s="1">
        <v>3404973.5</v>
      </c>
      <c r="AZ69" s="1">
        <v>21545574.059999999</v>
      </c>
      <c r="BA69" s="1">
        <v>330647.55000000005</v>
      </c>
      <c r="BB69" s="1">
        <v>83771.81</v>
      </c>
      <c r="BC69" s="1">
        <v>524021.98000000004</v>
      </c>
    </row>
    <row r="70" spans="1:55" x14ac:dyDescent="0.25">
      <c r="A70" s="10" t="s">
        <v>186</v>
      </c>
      <c r="B70" s="10" t="s">
        <v>187</v>
      </c>
      <c r="C70">
        <v>1368.25</v>
      </c>
      <c r="D70" s="1">
        <v>17026199.620000001</v>
      </c>
      <c r="E70" s="1">
        <v>27023780.280000001</v>
      </c>
      <c r="F70" s="12">
        <v>1.5871880327455012</v>
      </c>
      <c r="G70" s="28">
        <v>4</v>
      </c>
      <c r="H70" s="1">
        <v>1310.1400000000001</v>
      </c>
      <c r="I70" s="1">
        <v>790086.64999999991</v>
      </c>
      <c r="J70" s="1">
        <v>791396.78999999992</v>
      </c>
      <c r="K70" s="30">
        <v>1.05731</v>
      </c>
      <c r="L70" s="1">
        <v>4421154.9800000004</v>
      </c>
      <c r="M70" s="1">
        <v>884230.99</v>
      </c>
      <c r="N70" s="1">
        <v>492680.02</v>
      </c>
      <c r="O70" s="1">
        <v>218248.6</v>
      </c>
      <c r="P70" s="1">
        <v>145836.53</v>
      </c>
      <c r="Q70" s="1">
        <v>306314.81</v>
      </c>
      <c r="R70" s="1">
        <v>116924.57</v>
      </c>
      <c r="S70" s="1">
        <v>182068.6</v>
      </c>
      <c r="T70" s="1">
        <v>250288.3</v>
      </c>
      <c r="U70" s="1">
        <v>136476.46</v>
      </c>
      <c r="V70" s="1">
        <v>373753.74</v>
      </c>
      <c r="W70" s="1">
        <v>322364</v>
      </c>
      <c r="X70" s="1">
        <v>218470.77</v>
      </c>
      <c r="Y70" s="1">
        <v>8068812.3699999992</v>
      </c>
      <c r="Z70" s="1">
        <v>122265</v>
      </c>
      <c r="AA70" s="1">
        <v>171031.25</v>
      </c>
      <c r="AB70" s="1">
        <v>368059.25</v>
      </c>
      <c r="AC70" s="1">
        <v>39679.25</v>
      </c>
      <c r="AD70" s="1">
        <v>390635.37</v>
      </c>
      <c r="AE70" s="1">
        <v>209558.5</v>
      </c>
      <c r="AF70" s="1">
        <v>1678842.75</v>
      </c>
      <c r="AG70" s="1">
        <v>1208164.75</v>
      </c>
      <c r="AH70" s="1">
        <v>3078719.87475</v>
      </c>
      <c r="AI70" s="1">
        <v>7266955.9947500005</v>
      </c>
      <c r="AJ70" s="1">
        <v>1237130.6000000001</v>
      </c>
      <c r="AK70" s="1">
        <v>6029825.394749999</v>
      </c>
      <c r="AL70" s="33">
        <v>7337855.9447499989</v>
      </c>
      <c r="AM70" s="1">
        <v>66520.36</v>
      </c>
      <c r="AN70" s="1">
        <v>66520.36</v>
      </c>
      <c r="AO70" s="1">
        <v>69544.009999999995</v>
      </c>
      <c r="AP70" s="1">
        <v>69544.009999999995</v>
      </c>
      <c r="AQ70" s="1">
        <v>39307.480000000003</v>
      </c>
      <c r="AR70" s="1">
        <v>39307.480000000003</v>
      </c>
      <c r="AS70" s="1">
        <v>40819.31</v>
      </c>
      <c r="AT70" s="1">
        <v>40819.31</v>
      </c>
      <c r="AU70" s="1">
        <v>49134.35</v>
      </c>
      <c r="AV70" s="1">
        <v>733235.81</v>
      </c>
      <c r="AW70" s="1">
        <v>290949.82</v>
      </c>
      <c r="AX70" s="1">
        <v>113828.89</v>
      </c>
      <c r="AY70" s="1">
        <v>1619531.19</v>
      </c>
      <c r="AZ70" s="1">
        <v>17026199.620000001</v>
      </c>
      <c r="BA70" s="1">
        <v>33214.55999999999</v>
      </c>
      <c r="BB70" s="1">
        <v>14942.769999999999</v>
      </c>
      <c r="BC70" s="1">
        <v>475581.76999999996</v>
      </c>
    </row>
    <row r="71" spans="1:55" x14ac:dyDescent="0.25">
      <c r="A71" s="10" t="s">
        <v>188</v>
      </c>
      <c r="B71" s="10" t="s">
        <v>189</v>
      </c>
      <c r="C71">
        <v>1774.56</v>
      </c>
      <c r="D71" s="1">
        <v>22166256.890000001</v>
      </c>
      <c r="E71" s="1">
        <v>37882620.459999993</v>
      </c>
      <c r="F71" s="12">
        <v>1.7090219899549306</v>
      </c>
      <c r="G71" s="28">
        <v>4</v>
      </c>
      <c r="H71" s="1">
        <v>1705.66</v>
      </c>
      <c r="I71" s="1">
        <v>1054539.8</v>
      </c>
      <c r="J71" s="1">
        <v>1056245.46</v>
      </c>
      <c r="K71" s="30">
        <v>1.05731</v>
      </c>
      <c r="L71" s="1">
        <v>5711198.7300000004</v>
      </c>
      <c r="M71" s="1">
        <v>1142239.74</v>
      </c>
      <c r="N71" s="1">
        <v>638179.09</v>
      </c>
      <c r="O71" s="1">
        <v>283074.92</v>
      </c>
      <c r="P71" s="1">
        <v>190114.19</v>
      </c>
      <c r="Q71" s="1">
        <v>393273.74</v>
      </c>
      <c r="R71" s="1">
        <v>150974.03</v>
      </c>
      <c r="S71" s="1">
        <v>236359.23</v>
      </c>
      <c r="T71" s="1">
        <v>324631.36</v>
      </c>
      <c r="U71" s="1">
        <v>176969.48</v>
      </c>
      <c r="V71" s="1">
        <v>484769.7</v>
      </c>
      <c r="W71" s="1">
        <v>418115.69</v>
      </c>
      <c r="X71" s="1">
        <v>283616.09000000003</v>
      </c>
      <c r="Y71" s="1">
        <v>10433515.99</v>
      </c>
      <c r="Z71" s="1">
        <v>158247.90000000002</v>
      </c>
      <c r="AA71" s="1">
        <v>221820</v>
      </c>
      <c r="AB71" s="1">
        <v>477356.64</v>
      </c>
      <c r="AC71" s="1">
        <v>51462.240000000005</v>
      </c>
      <c r="AD71" s="1">
        <v>506636.88</v>
      </c>
      <c r="AE71" s="1">
        <v>268163.69</v>
      </c>
      <c r="AF71" s="1">
        <v>2177385.12</v>
      </c>
      <c r="AG71" s="1">
        <v>1566936.48</v>
      </c>
      <c r="AH71" s="1">
        <v>4012194.1935599991</v>
      </c>
      <c r="AI71" s="1">
        <v>9440203.1435599998</v>
      </c>
      <c r="AJ71" s="1">
        <v>1604503.91</v>
      </c>
      <c r="AK71" s="1">
        <v>7835699.2335600015</v>
      </c>
      <c r="AL71" s="33">
        <v>9532157.253560001</v>
      </c>
      <c r="AM71" s="1">
        <v>77859.06</v>
      </c>
      <c r="AN71" s="1">
        <v>77859.06</v>
      </c>
      <c r="AO71" s="1">
        <v>80882.710000000006</v>
      </c>
      <c r="AP71" s="1">
        <v>80882.710000000006</v>
      </c>
      <c r="AQ71" s="1">
        <v>76347.23</v>
      </c>
      <c r="AR71" s="1">
        <v>76347.23</v>
      </c>
      <c r="AS71" s="1">
        <v>79370.880000000005</v>
      </c>
      <c r="AT71" s="1">
        <v>79370.880000000005</v>
      </c>
      <c r="AU71" s="1">
        <v>95245.06</v>
      </c>
      <c r="AV71" s="1">
        <v>950938.81</v>
      </c>
      <c r="AW71" s="1">
        <v>377334.92</v>
      </c>
      <c r="AX71" s="1">
        <v>148144.95000000001</v>
      </c>
      <c r="AY71" s="1">
        <v>2200583.5</v>
      </c>
      <c r="AZ71" s="1">
        <v>22166256.890000001</v>
      </c>
      <c r="BA71" s="1">
        <v>47943.72</v>
      </c>
      <c r="BB71" s="1">
        <v>24868.03</v>
      </c>
      <c r="BC71" s="1">
        <v>609790.99000000011</v>
      </c>
    </row>
    <row r="72" spans="1:55" x14ac:dyDescent="0.25">
      <c r="A72" s="10" t="s">
        <v>190</v>
      </c>
      <c r="B72" s="10" t="s">
        <v>191</v>
      </c>
      <c r="C72">
        <v>477.79</v>
      </c>
      <c r="D72" s="1">
        <v>5796292.4400000004</v>
      </c>
      <c r="E72" s="1">
        <v>13174578.67</v>
      </c>
      <c r="F72" s="12">
        <v>2.2729320175570713</v>
      </c>
      <c r="G72" s="28">
        <v>4</v>
      </c>
      <c r="H72" s="1">
        <v>446.01</v>
      </c>
      <c r="I72" s="1">
        <v>369816.87000000005</v>
      </c>
      <c r="J72" s="1">
        <v>370262.88000000006</v>
      </c>
      <c r="K72" s="30">
        <v>1.05731</v>
      </c>
      <c r="L72" s="1">
        <v>1521977.92</v>
      </c>
      <c r="M72" s="1">
        <v>304395.58</v>
      </c>
      <c r="N72" s="1">
        <v>171429.6</v>
      </c>
      <c r="O72" s="1">
        <v>75630.7</v>
      </c>
      <c r="P72" s="1">
        <v>49218.11</v>
      </c>
      <c r="Q72" s="1">
        <v>105760.86</v>
      </c>
      <c r="R72" s="1">
        <v>40473.89</v>
      </c>
      <c r="S72" s="1">
        <v>63289.08</v>
      </c>
      <c r="T72" s="1">
        <v>86733.57</v>
      </c>
      <c r="U72" s="1">
        <v>47391.82</v>
      </c>
      <c r="V72" s="1">
        <v>129518.62</v>
      </c>
      <c r="W72" s="1">
        <v>111710.29</v>
      </c>
      <c r="X72" s="1">
        <v>75942.880000000005</v>
      </c>
      <c r="Y72" s="1">
        <v>2783472.92</v>
      </c>
      <c r="Z72" s="1">
        <v>42566.399999999994</v>
      </c>
      <c r="AA72" s="1">
        <v>59723.749999999993</v>
      </c>
      <c r="AB72" s="1">
        <v>128525.50999999998</v>
      </c>
      <c r="AC72" s="1">
        <v>13855.91</v>
      </c>
      <c r="AD72" s="1">
        <v>136409.04</v>
      </c>
      <c r="AE72" s="1">
        <v>72220.56</v>
      </c>
      <c r="AF72" s="1">
        <v>586248.32999999996</v>
      </c>
      <c r="AG72" s="1">
        <v>421888.56999999995</v>
      </c>
      <c r="AH72" s="1">
        <v>1042718.2392899999</v>
      </c>
      <c r="AI72" s="1">
        <v>2504156.3092899998</v>
      </c>
      <c r="AJ72" s="1">
        <v>432003.38</v>
      </c>
      <c r="AK72" s="1">
        <v>2072152.9292899999</v>
      </c>
      <c r="AL72" s="33">
        <v>2528914.4192899996</v>
      </c>
      <c r="AM72" s="1">
        <v>7559.13</v>
      </c>
      <c r="AN72" s="1">
        <v>7559.13</v>
      </c>
      <c r="AO72" s="1">
        <v>7559.13</v>
      </c>
      <c r="AP72" s="1">
        <v>7559.13</v>
      </c>
      <c r="AQ72" s="1">
        <v>10582.78</v>
      </c>
      <c r="AR72" s="1">
        <v>10582.78</v>
      </c>
      <c r="AS72" s="1">
        <v>11338.69</v>
      </c>
      <c r="AT72" s="1">
        <v>11338.69</v>
      </c>
      <c r="AU72" s="1">
        <v>13606.43</v>
      </c>
      <c r="AV72" s="1">
        <v>255498.66</v>
      </c>
      <c r="AW72" s="1">
        <v>101382.51</v>
      </c>
      <c r="AX72" s="1">
        <v>39337.919999999998</v>
      </c>
      <c r="AY72" s="1">
        <v>483904.98000000004</v>
      </c>
      <c r="AZ72" s="1">
        <v>5796292.4400000004</v>
      </c>
      <c r="BA72" s="1">
        <v>11514.900000000001</v>
      </c>
      <c r="BB72" s="1">
        <v>1573.3</v>
      </c>
      <c r="BC72" s="1">
        <v>254026.38</v>
      </c>
    </row>
    <row r="73" spans="1:55" x14ac:dyDescent="0.25">
      <c r="A73" s="10" t="s">
        <v>192</v>
      </c>
      <c r="B73" s="10" t="s">
        <v>193</v>
      </c>
      <c r="C73">
        <v>1236.5</v>
      </c>
      <c r="D73" s="1">
        <v>15488657.369999999</v>
      </c>
      <c r="E73" s="1">
        <v>23313871.629999999</v>
      </c>
      <c r="F73" s="12">
        <v>1.5052222457420144</v>
      </c>
      <c r="G73" s="28">
        <v>4</v>
      </c>
      <c r="H73" s="1">
        <v>1191.83</v>
      </c>
      <c r="I73" s="1">
        <v>710321.77</v>
      </c>
      <c r="J73" s="1">
        <v>711513.59999999998</v>
      </c>
      <c r="K73" s="30">
        <v>1.05731</v>
      </c>
      <c r="L73" s="1">
        <v>4007707.12</v>
      </c>
      <c r="M73" s="1">
        <v>801541.42</v>
      </c>
      <c r="N73" s="1">
        <v>445140.72</v>
      </c>
      <c r="O73" s="1">
        <v>197360.12</v>
      </c>
      <c r="P73" s="1">
        <v>133180.68</v>
      </c>
      <c r="Q73" s="1">
        <v>271061.19</v>
      </c>
      <c r="R73" s="1">
        <v>105360.6</v>
      </c>
      <c r="S73" s="1">
        <v>164671.6</v>
      </c>
      <c r="T73" s="1">
        <v>226333.31</v>
      </c>
      <c r="U73" s="1">
        <v>123278.74</v>
      </c>
      <c r="V73" s="1">
        <v>337981.93</v>
      </c>
      <c r="W73" s="1">
        <v>291510.68</v>
      </c>
      <c r="X73" s="1">
        <v>197595.47</v>
      </c>
      <c r="Y73" s="1">
        <v>7302723.5799999982</v>
      </c>
      <c r="Z73" s="1">
        <v>110655</v>
      </c>
      <c r="AA73" s="1">
        <v>154562.5</v>
      </c>
      <c r="AB73" s="1">
        <v>332618.5</v>
      </c>
      <c r="AC73" s="1">
        <v>35858.5</v>
      </c>
      <c r="AD73" s="1">
        <v>353020.75</v>
      </c>
      <c r="AE73" s="1">
        <v>184811.5</v>
      </c>
      <c r="AF73" s="1">
        <v>1517185.5</v>
      </c>
      <c r="AG73" s="1">
        <v>1091829.5</v>
      </c>
      <c r="AH73" s="1">
        <v>2805462.5295000002</v>
      </c>
      <c r="AI73" s="1">
        <v>6586004.2795000002</v>
      </c>
      <c r="AJ73" s="1">
        <v>1118006.2</v>
      </c>
      <c r="AK73" s="1">
        <v>5467998.0795</v>
      </c>
      <c r="AL73" s="33">
        <v>6650077.2094999999</v>
      </c>
      <c r="AM73" s="1">
        <v>55181.66</v>
      </c>
      <c r="AN73" s="1">
        <v>55181.66</v>
      </c>
      <c r="AO73" s="1">
        <v>57449.4</v>
      </c>
      <c r="AP73" s="1">
        <v>57449.4</v>
      </c>
      <c r="AQ73" s="1">
        <v>52913.919999999998</v>
      </c>
      <c r="AR73" s="1">
        <v>52913.919999999998</v>
      </c>
      <c r="AS73" s="1">
        <v>55181.66</v>
      </c>
      <c r="AT73" s="1">
        <v>55181.66</v>
      </c>
      <c r="AU73" s="1">
        <v>66520.36</v>
      </c>
      <c r="AV73" s="1">
        <v>662179.97</v>
      </c>
      <c r="AW73" s="1">
        <v>262754.68</v>
      </c>
      <c r="AX73" s="1">
        <v>102948.19</v>
      </c>
      <c r="AY73" s="1">
        <v>1535856.4799999997</v>
      </c>
      <c r="AZ73" s="1">
        <v>15488657.369999999</v>
      </c>
      <c r="BA73" s="1">
        <v>39958.26</v>
      </c>
      <c r="BB73" s="1">
        <v>19415.63</v>
      </c>
      <c r="BC73" s="1">
        <v>413248.59000000008</v>
      </c>
    </row>
    <row r="74" spans="1:55" x14ac:dyDescent="0.25">
      <c r="A74" s="10" t="s">
        <v>194</v>
      </c>
      <c r="B74" s="10" t="s">
        <v>195</v>
      </c>
      <c r="C74">
        <v>876</v>
      </c>
      <c r="D74" s="1">
        <v>12664855.949999999</v>
      </c>
      <c r="E74" s="1">
        <v>17067318.350000001</v>
      </c>
      <c r="F74" s="12">
        <v>1.3476125127187097</v>
      </c>
      <c r="G74" s="28">
        <v>4</v>
      </c>
      <c r="H74" s="1">
        <v>974.54</v>
      </c>
      <c r="I74" s="1">
        <v>807395.24000000011</v>
      </c>
      <c r="J74" s="1">
        <v>808369.78000000014</v>
      </c>
      <c r="K74" s="30">
        <v>1.05731</v>
      </c>
      <c r="L74" s="1">
        <v>3063403.73</v>
      </c>
      <c r="M74" s="1">
        <v>612680.74</v>
      </c>
      <c r="N74" s="1">
        <v>314767.78999999998</v>
      </c>
      <c r="O74" s="1">
        <v>139736.73000000001</v>
      </c>
      <c r="P74" s="1">
        <v>114516.55</v>
      </c>
      <c r="Q74" s="1">
        <v>193503.21</v>
      </c>
      <c r="R74" s="1">
        <v>74523.350000000006</v>
      </c>
      <c r="S74" s="1">
        <v>116679.87</v>
      </c>
      <c r="T74" s="1">
        <v>160250.59</v>
      </c>
      <c r="U74" s="1">
        <v>87284.94</v>
      </c>
      <c r="V74" s="1">
        <v>239301.07</v>
      </c>
      <c r="W74" s="1">
        <v>206398.07</v>
      </c>
      <c r="X74" s="1">
        <v>140008.45000000001</v>
      </c>
      <c r="Y74" s="1">
        <v>5463055.0900000008</v>
      </c>
      <c r="Z74" s="1">
        <v>77985</v>
      </c>
      <c r="AA74" s="1">
        <v>109500</v>
      </c>
      <c r="AB74" s="1">
        <v>235644</v>
      </c>
      <c r="AC74" s="1">
        <v>25404</v>
      </c>
      <c r="AD74" s="1">
        <v>250098</v>
      </c>
      <c r="AE74" s="1">
        <v>131532</v>
      </c>
      <c r="AF74" s="1">
        <v>1074852</v>
      </c>
      <c r="AG74" s="1">
        <v>773508</v>
      </c>
      <c r="AH74" s="1">
        <v>2356986.0930000003</v>
      </c>
      <c r="AI74" s="1">
        <v>5035509.0930000003</v>
      </c>
      <c r="AJ74" s="1">
        <v>792052.92</v>
      </c>
      <c r="AK74" s="1">
        <v>4243456.1730000004</v>
      </c>
      <c r="AL74" s="33">
        <v>5080901.6430000002</v>
      </c>
      <c r="AM74" s="1">
        <v>189734.21</v>
      </c>
      <c r="AN74" s="1">
        <v>189734.21</v>
      </c>
      <c r="AO74" s="1">
        <v>197293.34</v>
      </c>
      <c r="AP74" s="1">
        <v>197293.34</v>
      </c>
      <c r="AQ74" s="1">
        <v>115654.72</v>
      </c>
      <c r="AR74" s="1">
        <v>115654.72</v>
      </c>
      <c r="AS74" s="1">
        <v>120946.11</v>
      </c>
      <c r="AT74" s="1">
        <v>120946.11</v>
      </c>
      <c r="AU74" s="1">
        <v>145135.32999999999</v>
      </c>
      <c r="AV74" s="1">
        <v>469422.1</v>
      </c>
      <c r="AW74" s="1">
        <v>186267.87</v>
      </c>
      <c r="AX74" s="1">
        <v>72817.009999999995</v>
      </c>
      <c r="AY74" s="1">
        <v>2120899.0699999998</v>
      </c>
      <c r="AZ74" s="1">
        <v>12664855.949999999</v>
      </c>
      <c r="BA74" s="1">
        <v>225828.77</v>
      </c>
      <c r="BB74" s="1">
        <v>58293.89</v>
      </c>
      <c r="BC74" s="1">
        <v>336347.56999999995</v>
      </c>
    </row>
    <row r="75" spans="1:55" x14ac:dyDescent="0.25">
      <c r="A75" s="10" t="s">
        <v>196</v>
      </c>
      <c r="B75" s="10" t="s">
        <v>197</v>
      </c>
      <c r="C75">
        <v>4393.13</v>
      </c>
      <c r="D75" s="1">
        <v>59298460.060000002</v>
      </c>
      <c r="E75" s="1">
        <v>59029771.68</v>
      </c>
      <c r="F75" s="12">
        <v>0.99546888098395581</v>
      </c>
      <c r="G75" s="28">
        <v>3</v>
      </c>
      <c r="H75" s="1">
        <v>97178.75</v>
      </c>
      <c r="I75" s="1">
        <v>4497983.96</v>
      </c>
      <c r="J75" s="1">
        <v>4595162.71</v>
      </c>
      <c r="K75" s="30">
        <v>1.05731</v>
      </c>
      <c r="L75" s="1">
        <v>14570075.42</v>
      </c>
      <c r="M75" s="1">
        <v>2914015.08</v>
      </c>
      <c r="N75" s="1">
        <v>1581762.19</v>
      </c>
      <c r="O75" s="1">
        <v>703005.41</v>
      </c>
      <c r="P75" s="1">
        <v>522158.3</v>
      </c>
      <c r="Q75" s="1">
        <v>995718.99</v>
      </c>
      <c r="R75" s="1">
        <v>375828.98</v>
      </c>
      <c r="S75" s="1">
        <v>585499.03</v>
      </c>
      <c r="T75" s="1">
        <v>806209.19</v>
      </c>
      <c r="U75" s="1">
        <v>438824.32</v>
      </c>
      <c r="V75" s="1">
        <v>1203906.45</v>
      </c>
      <c r="W75" s="1">
        <v>1038373.83</v>
      </c>
      <c r="X75" s="1">
        <v>702561.68</v>
      </c>
      <c r="Y75" s="1">
        <v>26437938.870000001</v>
      </c>
      <c r="Z75" s="1">
        <v>391707</v>
      </c>
      <c r="AA75" s="1">
        <v>549141.25</v>
      </c>
      <c r="AB75" s="1">
        <v>1181751.97</v>
      </c>
      <c r="AC75" s="1">
        <v>127400.76999999999</v>
      </c>
      <c r="AD75" s="1">
        <v>1254238.6099999999</v>
      </c>
      <c r="AE75" s="1">
        <v>679501.77</v>
      </c>
      <c r="AF75" s="1">
        <v>5390370.5099999998</v>
      </c>
      <c r="AG75" s="1">
        <v>3879133.79</v>
      </c>
      <c r="AH75" s="1">
        <v>10895490.14763</v>
      </c>
      <c r="AI75" s="1">
        <v>24348735.81763</v>
      </c>
      <c r="AJ75" s="1">
        <v>3972136.35</v>
      </c>
      <c r="AK75" s="1">
        <v>20376599.467629999</v>
      </c>
      <c r="AL75" s="33">
        <v>24576378.947629999</v>
      </c>
      <c r="AM75" s="1">
        <v>545769.32999999996</v>
      </c>
      <c r="AN75" s="1">
        <v>545769.32999999996</v>
      </c>
      <c r="AO75" s="1">
        <v>568446.73</v>
      </c>
      <c r="AP75" s="1">
        <v>568446.73</v>
      </c>
      <c r="AQ75" s="1">
        <v>449768.36</v>
      </c>
      <c r="AR75" s="1">
        <v>449768.36</v>
      </c>
      <c r="AS75" s="1">
        <v>468666.19</v>
      </c>
      <c r="AT75" s="1">
        <v>468666.19</v>
      </c>
      <c r="AU75" s="1">
        <v>562399.42000000004</v>
      </c>
      <c r="AV75" s="1">
        <v>2354669.65</v>
      </c>
      <c r="AW75" s="1">
        <v>934338.87</v>
      </c>
      <c r="AX75" s="1">
        <v>367432.97</v>
      </c>
      <c r="AY75" s="1">
        <v>8284142.129999999</v>
      </c>
      <c r="AZ75" s="1">
        <v>59298460.060000002</v>
      </c>
      <c r="BA75" s="1">
        <v>546373.6</v>
      </c>
      <c r="BB75" s="1">
        <v>213621.8</v>
      </c>
      <c r="BC75" s="1">
        <v>1725135.2499999995</v>
      </c>
    </row>
    <row r="76" spans="1:55" x14ac:dyDescent="0.25">
      <c r="A76" s="10" t="s">
        <v>198</v>
      </c>
      <c r="B76" s="10" t="s">
        <v>199</v>
      </c>
      <c r="C76">
        <v>1205.75</v>
      </c>
      <c r="D76" s="1">
        <v>14549629.67</v>
      </c>
      <c r="E76" s="1">
        <v>26779489.82</v>
      </c>
      <c r="F76" s="12">
        <v>1.8405616106653799</v>
      </c>
      <c r="G76" s="28">
        <v>4</v>
      </c>
      <c r="H76" s="1">
        <v>1119.57</v>
      </c>
      <c r="I76" s="1">
        <v>718434.62</v>
      </c>
      <c r="J76" s="1">
        <v>719554.19</v>
      </c>
      <c r="K76" s="30">
        <v>1.05731</v>
      </c>
      <c r="L76" s="1">
        <v>3839158.69</v>
      </c>
      <c r="M76" s="1">
        <v>767831.73</v>
      </c>
      <c r="N76" s="1">
        <v>433616.04</v>
      </c>
      <c r="O76" s="1">
        <v>192318.07999999999</v>
      </c>
      <c r="P76" s="1">
        <v>123178.25</v>
      </c>
      <c r="Q76" s="1">
        <v>267144.12</v>
      </c>
      <c r="R76" s="1">
        <v>102790.83</v>
      </c>
      <c r="S76" s="1">
        <v>160472.32000000001</v>
      </c>
      <c r="T76" s="1">
        <v>220551.08</v>
      </c>
      <c r="U76" s="1">
        <v>120279.25</v>
      </c>
      <c r="V76" s="1">
        <v>329347.34999999998</v>
      </c>
      <c r="W76" s="1">
        <v>284063.33</v>
      </c>
      <c r="X76" s="1">
        <v>192556.6</v>
      </c>
      <c r="Y76" s="1">
        <v>7033307.6699999999</v>
      </c>
      <c r="Z76" s="1">
        <v>108135</v>
      </c>
      <c r="AA76" s="1">
        <v>150718.75</v>
      </c>
      <c r="AB76" s="1">
        <v>324346.75</v>
      </c>
      <c r="AC76" s="1">
        <v>34966.75</v>
      </c>
      <c r="AD76" s="1">
        <v>344241.62</v>
      </c>
      <c r="AE76" s="1">
        <v>182495</v>
      </c>
      <c r="AF76" s="1">
        <v>1479455.25</v>
      </c>
      <c r="AG76" s="1">
        <v>1064677.25</v>
      </c>
      <c r="AH76" s="1">
        <v>2614204.1302499999</v>
      </c>
      <c r="AI76" s="1">
        <v>6303240.5002500005</v>
      </c>
      <c r="AJ76" s="1">
        <v>1090202.97</v>
      </c>
      <c r="AK76" s="1">
        <v>5213037.5302499998</v>
      </c>
      <c r="AL76" s="33">
        <v>6365720.0302499998</v>
      </c>
      <c r="AM76" s="1">
        <v>18141.91</v>
      </c>
      <c r="AN76" s="1">
        <v>18141.91</v>
      </c>
      <c r="AO76" s="1">
        <v>18897.830000000002</v>
      </c>
      <c r="AP76" s="1">
        <v>18897.830000000002</v>
      </c>
      <c r="AQ76" s="1">
        <v>13606.43</v>
      </c>
      <c r="AR76" s="1">
        <v>13606.43</v>
      </c>
      <c r="AS76" s="1">
        <v>14362.35</v>
      </c>
      <c r="AT76" s="1">
        <v>14362.35</v>
      </c>
      <c r="AU76" s="1">
        <v>17386</v>
      </c>
      <c r="AV76" s="1">
        <v>646305.79</v>
      </c>
      <c r="AW76" s="1">
        <v>256455.77</v>
      </c>
      <c r="AX76" s="1">
        <v>100437.26</v>
      </c>
      <c r="AY76" s="1">
        <v>1150601.8600000001</v>
      </c>
      <c r="AZ76" s="1">
        <v>14549629.67</v>
      </c>
      <c r="BA76" s="1">
        <v>12008.92</v>
      </c>
      <c r="BB76" s="1">
        <v>38.18</v>
      </c>
      <c r="BC76" s="1">
        <v>435621.25</v>
      </c>
    </row>
    <row r="77" spans="1:55" x14ac:dyDescent="0.25">
      <c r="A77" s="10" t="s">
        <v>200</v>
      </c>
      <c r="B77" s="10" t="s">
        <v>201</v>
      </c>
      <c r="C77">
        <v>1661.8</v>
      </c>
      <c r="D77" s="1">
        <v>19893002.09</v>
      </c>
      <c r="E77" s="1">
        <v>41060819.259999998</v>
      </c>
      <c r="F77" s="12">
        <v>2.0640835945340212</v>
      </c>
      <c r="G77" s="28">
        <v>4</v>
      </c>
      <c r="H77" s="1">
        <v>1530.74</v>
      </c>
      <c r="I77" s="1">
        <v>1087604.47</v>
      </c>
      <c r="J77" s="1">
        <v>1089135.21</v>
      </c>
      <c r="K77" s="30">
        <v>1.05731</v>
      </c>
      <c r="L77" s="1">
        <v>5273260.93</v>
      </c>
      <c r="M77" s="1">
        <v>1054652.18</v>
      </c>
      <c r="N77" s="1">
        <v>597842.72</v>
      </c>
      <c r="O77" s="1">
        <v>265787.90000000002</v>
      </c>
      <c r="P77" s="1">
        <v>167819.43</v>
      </c>
      <c r="Q77" s="1">
        <v>368204.5</v>
      </c>
      <c r="R77" s="1">
        <v>141979.82999999999</v>
      </c>
      <c r="S77" s="1">
        <v>221361.82</v>
      </c>
      <c r="T77" s="1">
        <v>304806.53999999998</v>
      </c>
      <c r="U77" s="1">
        <v>165871.39000000001</v>
      </c>
      <c r="V77" s="1">
        <v>455165.45</v>
      </c>
      <c r="W77" s="1">
        <v>392581.9</v>
      </c>
      <c r="X77" s="1">
        <v>265620.14</v>
      </c>
      <c r="Y77" s="1">
        <v>9674954.7300000004</v>
      </c>
      <c r="Z77" s="1">
        <v>148482</v>
      </c>
      <c r="AA77" s="1">
        <v>207725</v>
      </c>
      <c r="AB77" s="1">
        <v>447024.19999999995</v>
      </c>
      <c r="AC77" s="1">
        <v>48192.2</v>
      </c>
      <c r="AD77" s="1">
        <v>474443.89999999997</v>
      </c>
      <c r="AE77" s="1">
        <v>251099.56</v>
      </c>
      <c r="AF77" s="1">
        <v>2039028.5999999999</v>
      </c>
      <c r="AG77" s="1">
        <v>1467369.4</v>
      </c>
      <c r="AH77" s="1">
        <v>3568315.4568000003</v>
      </c>
      <c r="AI77" s="1">
        <v>8651680.3168000001</v>
      </c>
      <c r="AJ77" s="1">
        <v>1502549.7</v>
      </c>
      <c r="AK77" s="1">
        <v>7149130.6168</v>
      </c>
      <c r="AL77" s="33">
        <v>8737791.4367999993</v>
      </c>
      <c r="AM77" s="1">
        <v>12094.61</v>
      </c>
      <c r="AN77" s="1">
        <v>12094.61</v>
      </c>
      <c r="AO77" s="1">
        <v>12850.52</v>
      </c>
      <c r="AP77" s="1">
        <v>12850.52</v>
      </c>
      <c r="AQ77" s="1">
        <v>9070.9500000000007</v>
      </c>
      <c r="AR77" s="1">
        <v>9070.9500000000007</v>
      </c>
      <c r="AS77" s="1">
        <v>9070.9500000000007</v>
      </c>
      <c r="AT77" s="1">
        <v>9070.9500000000007</v>
      </c>
      <c r="AU77" s="1">
        <v>11338.69</v>
      </c>
      <c r="AV77" s="1">
        <v>890465.76</v>
      </c>
      <c r="AW77" s="1">
        <v>353339.06</v>
      </c>
      <c r="AX77" s="1">
        <v>138938.21</v>
      </c>
      <c r="AY77" s="1">
        <v>1480255.78</v>
      </c>
      <c r="AZ77" s="1">
        <v>19893002.09</v>
      </c>
      <c r="BA77" s="1">
        <v>13663.37</v>
      </c>
      <c r="BB77" s="1">
        <v>28.35</v>
      </c>
      <c r="BC77" s="1">
        <v>708162.17999999993</v>
      </c>
    </row>
    <row r="78" spans="1:55" x14ac:dyDescent="0.25">
      <c r="A78" s="10" t="s">
        <v>202</v>
      </c>
      <c r="B78" s="10" t="s">
        <v>203</v>
      </c>
      <c r="C78">
        <v>721.55</v>
      </c>
      <c r="D78" s="1">
        <v>9380724.3599999994</v>
      </c>
      <c r="E78" s="1">
        <v>13886152.41</v>
      </c>
      <c r="F78" s="12">
        <v>1.4802857303015351</v>
      </c>
      <c r="G78" s="28">
        <v>4</v>
      </c>
      <c r="H78" s="1">
        <v>721.83</v>
      </c>
      <c r="I78" s="1">
        <v>462972.52</v>
      </c>
      <c r="J78" s="1">
        <v>463694.35000000003</v>
      </c>
      <c r="K78" s="30">
        <v>1.05731</v>
      </c>
      <c r="L78" s="1">
        <v>2338789.54</v>
      </c>
      <c r="M78" s="1">
        <v>467757.9</v>
      </c>
      <c r="N78" s="1">
        <v>258584.98</v>
      </c>
      <c r="O78" s="1">
        <v>114526.49</v>
      </c>
      <c r="P78" s="1">
        <v>81537.34</v>
      </c>
      <c r="Q78" s="1">
        <v>162950.07</v>
      </c>
      <c r="R78" s="1">
        <v>61032.05</v>
      </c>
      <c r="S78" s="1">
        <v>95683.49</v>
      </c>
      <c r="T78" s="1">
        <v>131339.4</v>
      </c>
      <c r="U78" s="1">
        <v>71987.58</v>
      </c>
      <c r="V78" s="1">
        <v>196128.2</v>
      </c>
      <c r="W78" s="1">
        <v>169161.31</v>
      </c>
      <c r="X78" s="1">
        <v>114814.12</v>
      </c>
      <c r="Y78" s="1">
        <v>4264292.47</v>
      </c>
      <c r="Z78" s="1">
        <v>64602</v>
      </c>
      <c r="AA78" s="1">
        <v>90193.75</v>
      </c>
      <c r="AB78" s="1">
        <v>194096.95</v>
      </c>
      <c r="AC78" s="1">
        <v>20924.95</v>
      </c>
      <c r="AD78" s="1">
        <v>206002.52000000002</v>
      </c>
      <c r="AE78" s="1">
        <v>112072.27</v>
      </c>
      <c r="AF78" s="1">
        <v>885341.85000000009</v>
      </c>
      <c r="AG78" s="1">
        <v>637128.65</v>
      </c>
      <c r="AH78" s="1">
        <v>1711008.0850499999</v>
      </c>
      <c r="AI78" s="1">
        <v>3921371.0250499998</v>
      </c>
      <c r="AJ78" s="1">
        <v>652403.86</v>
      </c>
      <c r="AK78" s="1">
        <v>3268967.1650500004</v>
      </c>
      <c r="AL78" s="33">
        <v>3958760.2850500005</v>
      </c>
      <c r="AM78" s="1">
        <v>49890.27</v>
      </c>
      <c r="AN78" s="1">
        <v>49890.27</v>
      </c>
      <c r="AO78" s="1">
        <v>52158.01</v>
      </c>
      <c r="AP78" s="1">
        <v>52158.01</v>
      </c>
      <c r="AQ78" s="1">
        <v>66520.36</v>
      </c>
      <c r="AR78" s="1">
        <v>66520.36</v>
      </c>
      <c r="AS78" s="1">
        <v>68788.100000000006</v>
      </c>
      <c r="AT78" s="1">
        <v>68788.100000000006</v>
      </c>
      <c r="AU78" s="1">
        <v>83150.45</v>
      </c>
      <c r="AV78" s="1">
        <v>386271.65</v>
      </c>
      <c r="AW78" s="1">
        <v>153273.56</v>
      </c>
      <c r="AX78" s="1">
        <v>60262.35</v>
      </c>
      <c r="AY78" s="1">
        <v>1157671.49</v>
      </c>
      <c r="AZ78" s="1">
        <v>9380724.3599999994</v>
      </c>
      <c r="BA78" s="1">
        <v>26065.66</v>
      </c>
      <c r="BB78" s="1">
        <v>22831.860000000004</v>
      </c>
      <c r="BC78" s="1">
        <v>259325.47999999998</v>
      </c>
    </row>
    <row r="79" spans="1:55" x14ac:dyDescent="0.25">
      <c r="A79" s="10" t="s">
        <v>204</v>
      </c>
      <c r="B79" s="10" t="s">
        <v>205</v>
      </c>
      <c r="C79">
        <v>459.06</v>
      </c>
      <c r="D79" s="1">
        <v>5467090.0599999996</v>
      </c>
      <c r="E79" s="1">
        <v>12337925.25</v>
      </c>
      <c r="F79" s="12">
        <v>2.2567627594559876</v>
      </c>
      <c r="G79" s="28">
        <v>4</v>
      </c>
      <c r="H79" s="1">
        <v>420.68</v>
      </c>
      <c r="I79" s="1">
        <v>274442.01000000013</v>
      </c>
      <c r="J79" s="1">
        <v>274862.69000000012</v>
      </c>
      <c r="K79" s="30">
        <v>1.05731</v>
      </c>
      <c r="L79" s="1">
        <v>1452829.84</v>
      </c>
      <c r="M79" s="1">
        <v>290565.96000000002</v>
      </c>
      <c r="N79" s="1">
        <v>164226.67000000001</v>
      </c>
      <c r="O79" s="1">
        <v>72749.53</v>
      </c>
      <c r="P79" s="1">
        <v>46056.49</v>
      </c>
      <c r="Q79" s="1">
        <v>101843.79</v>
      </c>
      <c r="R79" s="1">
        <v>38546.559999999998</v>
      </c>
      <c r="S79" s="1">
        <v>60889.49</v>
      </c>
      <c r="T79" s="1">
        <v>83429.429999999993</v>
      </c>
      <c r="U79" s="1">
        <v>45592.13</v>
      </c>
      <c r="V79" s="1">
        <v>124584.58</v>
      </c>
      <c r="W79" s="1">
        <v>107454.66</v>
      </c>
      <c r="X79" s="1">
        <v>73063.53</v>
      </c>
      <c r="Y79" s="1">
        <v>2661832.66</v>
      </c>
      <c r="Z79" s="1">
        <v>41112.899999999994</v>
      </c>
      <c r="AA79" s="1">
        <v>57382.499999999985</v>
      </c>
      <c r="AB79" s="1">
        <v>123487.13999999998</v>
      </c>
      <c r="AC79" s="1">
        <v>13312.739999999998</v>
      </c>
      <c r="AD79" s="1">
        <v>131061.62</v>
      </c>
      <c r="AE79" s="1">
        <v>70527.819999999992</v>
      </c>
      <c r="AF79" s="1">
        <v>563266.61999999988</v>
      </c>
      <c r="AG79" s="1">
        <v>405349.98</v>
      </c>
      <c r="AH79" s="1">
        <v>979275.30006000004</v>
      </c>
      <c r="AI79" s="1">
        <v>2384776.6200599996</v>
      </c>
      <c r="AJ79" s="1">
        <v>415068.28</v>
      </c>
      <c r="AK79" s="1">
        <v>1969708.3400600001</v>
      </c>
      <c r="AL79" s="33">
        <v>2408564.1800600002</v>
      </c>
      <c r="AM79" s="1">
        <v>0</v>
      </c>
      <c r="AN79" s="1">
        <v>0</v>
      </c>
      <c r="AO79" s="1">
        <v>0</v>
      </c>
      <c r="AP79" s="1">
        <v>0</v>
      </c>
      <c r="AQ79" s="1">
        <v>3023.65</v>
      </c>
      <c r="AR79" s="1">
        <v>3023.65</v>
      </c>
      <c r="AS79" s="1">
        <v>3023.65</v>
      </c>
      <c r="AT79" s="1">
        <v>3023.65</v>
      </c>
      <c r="AU79" s="1">
        <v>3779.56</v>
      </c>
      <c r="AV79" s="1">
        <v>245671.79</v>
      </c>
      <c r="AW79" s="1">
        <v>97483.18</v>
      </c>
      <c r="AX79" s="1">
        <v>37663.97</v>
      </c>
      <c r="AY79" s="1">
        <v>396693.1</v>
      </c>
      <c r="AZ79" s="1">
        <v>5467090.0599999996</v>
      </c>
      <c r="BA79" s="1">
        <v>3434.9</v>
      </c>
      <c r="BB79" s="1">
        <v>10.510000000000002</v>
      </c>
      <c r="BC79" s="1">
        <v>163522.26</v>
      </c>
    </row>
    <row r="80" spans="1:55" x14ac:dyDescent="0.25">
      <c r="A80" s="10" t="s">
        <v>206</v>
      </c>
      <c r="B80" s="10" t="s">
        <v>207</v>
      </c>
      <c r="C80">
        <v>3301.2</v>
      </c>
      <c r="D80" s="1">
        <v>40223161.329999998</v>
      </c>
      <c r="E80" s="1">
        <v>56502169.230000004</v>
      </c>
      <c r="F80" s="12">
        <v>1.4047172664138283</v>
      </c>
      <c r="G80" s="28">
        <v>4</v>
      </c>
      <c r="H80" s="1">
        <v>3095.12</v>
      </c>
      <c r="I80" s="1">
        <v>2798360.5599999996</v>
      </c>
      <c r="J80" s="1">
        <v>2801455.6799999997</v>
      </c>
      <c r="K80" s="30">
        <v>1.05731</v>
      </c>
      <c r="L80" s="1">
        <v>10446401.220000001</v>
      </c>
      <c r="M80" s="1">
        <v>2089280.24</v>
      </c>
      <c r="N80" s="1">
        <v>1188482.52</v>
      </c>
      <c r="O80" s="1">
        <v>527974.35</v>
      </c>
      <c r="P80" s="1">
        <v>340778.83</v>
      </c>
      <c r="Q80" s="1">
        <v>748943.63</v>
      </c>
      <c r="R80" s="1">
        <v>282032.34000000003</v>
      </c>
      <c r="S80" s="1">
        <v>439724.16</v>
      </c>
      <c r="T80" s="1">
        <v>605482.92000000004</v>
      </c>
      <c r="U80" s="1">
        <v>329643.15000000002</v>
      </c>
      <c r="V80" s="1">
        <v>904163.35</v>
      </c>
      <c r="W80" s="1">
        <v>779844.28</v>
      </c>
      <c r="X80" s="1">
        <v>527641.1</v>
      </c>
      <c r="Y80" s="1">
        <v>19210392.090000004</v>
      </c>
      <c r="Z80" s="1">
        <v>295323.30000000005</v>
      </c>
      <c r="AA80" s="1">
        <v>412650</v>
      </c>
      <c r="AB80" s="1">
        <v>888022.8</v>
      </c>
      <c r="AC80" s="1">
        <v>95734.800000000017</v>
      </c>
      <c r="AD80" s="1">
        <v>942492.6</v>
      </c>
      <c r="AE80" s="1">
        <v>512815.47000000009</v>
      </c>
      <c r="AF80" s="1">
        <v>4050572.4000000004</v>
      </c>
      <c r="AG80" s="1">
        <v>2914959.6</v>
      </c>
      <c r="AH80" s="1">
        <v>7239611.6292000003</v>
      </c>
      <c r="AI80" s="1">
        <v>17352182.599200003</v>
      </c>
      <c r="AJ80" s="1">
        <v>2984846</v>
      </c>
      <c r="AK80" s="1">
        <v>14367336.599200003</v>
      </c>
      <c r="AL80" s="33">
        <v>17523244.119200002</v>
      </c>
      <c r="AM80" s="1">
        <v>74835.399999999994</v>
      </c>
      <c r="AN80" s="1">
        <v>74835.399999999994</v>
      </c>
      <c r="AO80" s="1">
        <v>77859.06</v>
      </c>
      <c r="AP80" s="1">
        <v>77859.06</v>
      </c>
      <c r="AQ80" s="1">
        <v>81638.62</v>
      </c>
      <c r="AR80" s="1">
        <v>81638.62</v>
      </c>
      <c r="AS80" s="1">
        <v>85418.19</v>
      </c>
      <c r="AT80" s="1">
        <v>85418.19</v>
      </c>
      <c r="AU80" s="1">
        <v>102048.28</v>
      </c>
      <c r="AV80" s="1">
        <v>1769592.82</v>
      </c>
      <c r="AW80" s="1">
        <v>702178.9</v>
      </c>
      <c r="AX80" s="1">
        <v>276202.46000000002</v>
      </c>
      <c r="AY80" s="1">
        <v>3489525</v>
      </c>
      <c r="AZ80" s="1">
        <v>40223161.329999998</v>
      </c>
      <c r="BA80" s="1">
        <v>48421.01</v>
      </c>
      <c r="BB80" s="1">
        <v>21148.5</v>
      </c>
      <c r="BC80" s="1">
        <v>1538786.6400000001</v>
      </c>
    </row>
    <row r="81" spans="1:55" x14ac:dyDescent="0.25">
      <c r="A81" s="10" t="s">
        <v>208</v>
      </c>
      <c r="B81" s="10" t="s">
        <v>209</v>
      </c>
      <c r="C81">
        <v>15058.13</v>
      </c>
      <c r="D81" s="1">
        <v>220004910.25999999</v>
      </c>
      <c r="E81" s="1">
        <v>180004719.03999999</v>
      </c>
      <c r="F81" s="12">
        <v>0.81818500699494345</v>
      </c>
      <c r="G81" s="28">
        <v>2</v>
      </c>
      <c r="H81" s="1">
        <v>450920.54</v>
      </c>
      <c r="I81" s="1">
        <v>17470954.579999998</v>
      </c>
      <c r="J81" s="1">
        <v>17921875.119999997</v>
      </c>
      <c r="K81" s="30">
        <v>1.05731</v>
      </c>
      <c r="L81" s="1">
        <v>52365260.200000003</v>
      </c>
      <c r="M81" s="1">
        <v>10473052.039999999</v>
      </c>
      <c r="N81" s="1">
        <v>5422361.46</v>
      </c>
      <c r="O81" s="1">
        <v>2410098.4900000002</v>
      </c>
      <c r="P81" s="1">
        <v>1944329.98</v>
      </c>
      <c r="Q81" s="1">
        <v>3317757.63</v>
      </c>
      <c r="R81" s="1">
        <v>1289382.5</v>
      </c>
      <c r="S81" s="1">
        <v>2007253.84</v>
      </c>
      <c r="T81" s="1">
        <v>2763909.79</v>
      </c>
      <c r="U81" s="1">
        <v>1505440.38</v>
      </c>
      <c r="V81" s="1">
        <v>4127326.84</v>
      </c>
      <c r="W81" s="1">
        <v>3559834.87</v>
      </c>
      <c r="X81" s="1">
        <v>2408577.25</v>
      </c>
      <c r="Y81" s="1">
        <v>93594585.270000011</v>
      </c>
      <c r="Z81" s="1">
        <v>1339917.2999999998</v>
      </c>
      <c r="AA81" s="1">
        <v>1882266.25</v>
      </c>
      <c r="AB81" s="1">
        <v>4050636.9699999997</v>
      </c>
      <c r="AC81" s="1">
        <v>436685.77</v>
      </c>
      <c r="AD81" s="1">
        <v>8598192.2300000004</v>
      </c>
      <c r="AE81" s="1">
        <v>2247904.48</v>
      </c>
      <c r="AF81" s="1">
        <v>18476325.509999998</v>
      </c>
      <c r="AG81" s="1">
        <v>13296328.789999999</v>
      </c>
      <c r="AH81" s="1">
        <v>40082390.694630004</v>
      </c>
      <c r="AI81" s="1">
        <v>90410647.994630009</v>
      </c>
      <c r="AJ81" s="1">
        <v>13615109.4</v>
      </c>
      <c r="AK81" s="1">
        <v>76795538.594630003</v>
      </c>
      <c r="AL81" s="33">
        <v>91190929.904630005</v>
      </c>
      <c r="AM81" s="1">
        <v>3071275.37</v>
      </c>
      <c r="AN81" s="1">
        <v>3071275.37</v>
      </c>
      <c r="AO81" s="1">
        <v>3199024.71</v>
      </c>
      <c r="AP81" s="1">
        <v>3199024.71</v>
      </c>
      <c r="AQ81" s="1">
        <v>1901877.63</v>
      </c>
      <c r="AR81" s="1">
        <v>1901877.63</v>
      </c>
      <c r="AS81" s="1">
        <v>1981248.52</v>
      </c>
      <c r="AT81" s="1">
        <v>1981248.52</v>
      </c>
      <c r="AU81" s="1">
        <v>2377347.04</v>
      </c>
      <c r="AV81" s="1">
        <v>8072397.1799999997</v>
      </c>
      <c r="AW81" s="1">
        <v>3203147.61</v>
      </c>
      <c r="AX81" s="1">
        <v>1259650.6299999999</v>
      </c>
      <c r="AY81" s="1">
        <v>35219394.920000002</v>
      </c>
      <c r="AZ81" s="1">
        <v>220004910.25999999</v>
      </c>
      <c r="BA81" s="1">
        <v>4011640.88</v>
      </c>
      <c r="BB81" s="1">
        <v>1332785.54</v>
      </c>
      <c r="BC81" s="1">
        <v>5361854.66</v>
      </c>
    </row>
    <row r="82" spans="1:55" x14ac:dyDescent="0.25">
      <c r="A82" s="10" t="s">
        <v>210</v>
      </c>
      <c r="B82" s="10" t="s">
        <v>211</v>
      </c>
      <c r="C82">
        <v>2146.38</v>
      </c>
      <c r="D82" s="1">
        <v>28550059.18</v>
      </c>
      <c r="E82" s="1">
        <v>26151631.240000002</v>
      </c>
      <c r="F82" s="12">
        <v>0.91599219024806244</v>
      </c>
      <c r="G82" s="28">
        <v>3</v>
      </c>
      <c r="H82" s="1">
        <v>46788.04</v>
      </c>
      <c r="I82" s="1">
        <v>2067735.0900000005</v>
      </c>
      <c r="J82" s="1">
        <v>2114523.1300000004</v>
      </c>
      <c r="K82" s="30">
        <v>1.05731</v>
      </c>
      <c r="L82" s="1">
        <v>7067509.3899999997</v>
      </c>
      <c r="M82" s="1">
        <v>1413501.87</v>
      </c>
      <c r="N82" s="1">
        <v>772153.49</v>
      </c>
      <c r="O82" s="1">
        <v>342859.2</v>
      </c>
      <c r="P82" s="1">
        <v>243132.53</v>
      </c>
      <c r="Q82" s="1">
        <v>481799.51</v>
      </c>
      <c r="R82" s="1">
        <v>183096.17</v>
      </c>
      <c r="S82" s="1">
        <v>285850.7</v>
      </c>
      <c r="T82" s="1">
        <v>393192.18</v>
      </c>
      <c r="U82" s="1">
        <v>214463.01</v>
      </c>
      <c r="V82" s="1">
        <v>587151.09</v>
      </c>
      <c r="W82" s="1">
        <v>506420.02</v>
      </c>
      <c r="X82" s="1">
        <v>343002.7</v>
      </c>
      <c r="Y82" s="1">
        <v>12834131.859999996</v>
      </c>
      <c r="Z82" s="1">
        <v>191097</v>
      </c>
      <c r="AA82" s="1">
        <v>268297.5</v>
      </c>
      <c r="AB82" s="1">
        <v>577376.22000000009</v>
      </c>
      <c r="AC82" s="1">
        <v>62245.020000000004</v>
      </c>
      <c r="AD82" s="1">
        <v>1225582.98</v>
      </c>
      <c r="AE82" s="1">
        <v>327826.56</v>
      </c>
      <c r="AF82" s="1">
        <v>2633608.2599999998</v>
      </c>
      <c r="AG82" s="1">
        <v>1895253.54</v>
      </c>
      <c r="AH82" s="1">
        <v>5098245.4933799999</v>
      </c>
      <c r="AI82" s="1">
        <v>12279532.573379999</v>
      </c>
      <c r="AJ82" s="1">
        <v>1940692.4</v>
      </c>
      <c r="AK82" s="1">
        <v>10338840.173380001</v>
      </c>
      <c r="AL82" s="33">
        <v>12390753.653380001</v>
      </c>
      <c r="AM82" s="1">
        <v>232821.26</v>
      </c>
      <c r="AN82" s="1">
        <v>232821.26</v>
      </c>
      <c r="AO82" s="1">
        <v>242648.14</v>
      </c>
      <c r="AP82" s="1">
        <v>242648.14</v>
      </c>
      <c r="AQ82" s="1">
        <v>110363.32</v>
      </c>
      <c r="AR82" s="1">
        <v>110363.32</v>
      </c>
      <c r="AS82" s="1">
        <v>114898.8</v>
      </c>
      <c r="AT82" s="1">
        <v>114898.8</v>
      </c>
      <c r="AU82" s="1">
        <v>137576.20000000001</v>
      </c>
      <c r="AV82" s="1">
        <v>1150499.8999999999</v>
      </c>
      <c r="AW82" s="1">
        <v>456521.27</v>
      </c>
      <c r="AX82" s="1">
        <v>179113.11</v>
      </c>
      <c r="AY82" s="1">
        <v>3325173.52</v>
      </c>
      <c r="AZ82" s="1">
        <v>28550059.18</v>
      </c>
      <c r="BA82" s="1">
        <v>146482.98000000001</v>
      </c>
      <c r="BB82" s="1">
        <v>68455.61</v>
      </c>
      <c r="BC82" s="1">
        <v>820243.92999999982</v>
      </c>
    </row>
    <row r="83" spans="1:55" x14ac:dyDescent="0.25">
      <c r="A83" s="10" t="s">
        <v>212</v>
      </c>
      <c r="B83" s="10" t="s">
        <v>213</v>
      </c>
      <c r="C83">
        <v>6082.88</v>
      </c>
      <c r="D83" s="1">
        <v>99242220.079999998</v>
      </c>
      <c r="E83" s="1">
        <v>106201938.88</v>
      </c>
      <c r="F83" s="12">
        <v>1.0701286085134907</v>
      </c>
      <c r="G83" s="28">
        <v>4</v>
      </c>
      <c r="H83" s="1">
        <v>7636.58</v>
      </c>
      <c r="I83" s="1">
        <v>12043047.110000001</v>
      </c>
      <c r="J83" s="1">
        <v>12050683.690000001</v>
      </c>
      <c r="K83" s="30">
        <v>1.05731</v>
      </c>
      <c r="L83" s="1">
        <v>22259197.190000001</v>
      </c>
      <c r="M83" s="1">
        <v>4451839.43</v>
      </c>
      <c r="N83" s="1">
        <v>2189689.0099999998</v>
      </c>
      <c r="O83" s="1">
        <v>973115.08</v>
      </c>
      <c r="P83" s="1">
        <v>928074.9</v>
      </c>
      <c r="Q83" s="1">
        <v>1353739.12</v>
      </c>
      <c r="R83" s="1">
        <v>520378.58</v>
      </c>
      <c r="S83" s="1">
        <v>810460.23</v>
      </c>
      <c r="T83" s="1">
        <v>1115971.94</v>
      </c>
      <c r="U83" s="1">
        <v>607695.19999999995</v>
      </c>
      <c r="V83" s="1">
        <v>1666472.97</v>
      </c>
      <c r="W83" s="1">
        <v>1437339.18</v>
      </c>
      <c r="X83" s="1">
        <v>972500.85</v>
      </c>
      <c r="Y83" s="1">
        <v>39286473.68</v>
      </c>
      <c r="Z83" s="1">
        <v>538332.29999999993</v>
      </c>
      <c r="AA83" s="1">
        <v>760360</v>
      </c>
      <c r="AB83" s="1">
        <v>1636294.7199999997</v>
      </c>
      <c r="AC83" s="1">
        <v>176403.51999999996</v>
      </c>
      <c r="AD83" s="1">
        <v>1736662.23</v>
      </c>
      <c r="AE83" s="1">
        <v>915577.97999999986</v>
      </c>
      <c r="AF83" s="1">
        <v>7463693.7599999988</v>
      </c>
      <c r="AG83" s="1">
        <v>5371183.0399999991</v>
      </c>
      <c r="AH83" s="1">
        <v>18834811.922879998</v>
      </c>
      <c r="AI83" s="1">
        <v>37433319.472879991</v>
      </c>
      <c r="AJ83" s="1">
        <v>5499957.5999999996</v>
      </c>
      <c r="AK83" s="1">
        <v>31933361.872879989</v>
      </c>
      <c r="AL83" s="33">
        <v>37748522.042879991</v>
      </c>
      <c r="AM83" s="1">
        <v>2073469.93</v>
      </c>
      <c r="AN83" s="1">
        <v>2073469.93</v>
      </c>
      <c r="AO83" s="1">
        <v>2159644.04</v>
      </c>
      <c r="AP83" s="1">
        <v>2159644.04</v>
      </c>
      <c r="AQ83" s="1">
        <v>1626725.23</v>
      </c>
      <c r="AR83" s="1">
        <v>1626725.23</v>
      </c>
      <c r="AS83" s="1">
        <v>1694757.41</v>
      </c>
      <c r="AT83" s="1">
        <v>1694757.41</v>
      </c>
      <c r="AU83" s="1">
        <v>2034162.45</v>
      </c>
      <c r="AV83" s="1">
        <v>3261009.59</v>
      </c>
      <c r="AW83" s="1">
        <v>1293976.8500000001</v>
      </c>
      <c r="AX83" s="1">
        <v>508882.11</v>
      </c>
      <c r="AY83" s="1">
        <v>22207224.220000003</v>
      </c>
      <c r="AZ83" s="1">
        <v>99242220.079999998</v>
      </c>
      <c r="BA83" s="1">
        <v>5414903.9100000001</v>
      </c>
      <c r="BB83" s="1">
        <v>875426.38</v>
      </c>
      <c r="BC83" s="1">
        <v>2381898.1599999992</v>
      </c>
    </row>
    <row r="84" spans="1:55" x14ac:dyDescent="0.25">
      <c r="A84" s="10" t="s">
        <v>214</v>
      </c>
      <c r="B84" s="10" t="s">
        <v>215</v>
      </c>
      <c r="C84">
        <v>4006.8</v>
      </c>
      <c r="D84" s="1">
        <v>63606159.090000004</v>
      </c>
      <c r="E84" s="1">
        <v>81744568.189999998</v>
      </c>
      <c r="F84" s="12">
        <v>1.285167495719006</v>
      </c>
      <c r="G84" s="28">
        <v>4</v>
      </c>
      <c r="H84" s="1">
        <v>4894.42</v>
      </c>
      <c r="I84" s="1">
        <v>8059193.7299999995</v>
      </c>
      <c r="J84" s="1">
        <v>8064088.1499999994</v>
      </c>
      <c r="K84" s="30">
        <v>1.05731</v>
      </c>
      <c r="L84" s="1">
        <v>14411611.08</v>
      </c>
      <c r="M84" s="1">
        <v>2882322.21</v>
      </c>
      <c r="N84" s="1">
        <v>1442025.45</v>
      </c>
      <c r="O84" s="1">
        <v>640339.97</v>
      </c>
      <c r="P84" s="1">
        <v>589787.41</v>
      </c>
      <c r="Q84" s="1">
        <v>897792.26</v>
      </c>
      <c r="R84" s="1">
        <v>342421.96</v>
      </c>
      <c r="S84" s="1">
        <v>533907.92000000004</v>
      </c>
      <c r="T84" s="1">
        <v>734344.23</v>
      </c>
      <c r="U84" s="1">
        <v>400430.94</v>
      </c>
      <c r="V84" s="1">
        <v>1096591.02</v>
      </c>
      <c r="W84" s="1">
        <v>945813.86</v>
      </c>
      <c r="X84" s="1">
        <v>640655.63</v>
      </c>
      <c r="Y84" s="1">
        <v>25558043.940000001</v>
      </c>
      <c r="Z84" s="1">
        <v>354222</v>
      </c>
      <c r="AA84" s="1">
        <v>500850</v>
      </c>
      <c r="AB84" s="1">
        <v>1077829.2</v>
      </c>
      <c r="AC84" s="1">
        <v>116197.2</v>
      </c>
      <c r="AD84" s="1">
        <v>1143941.3999999999</v>
      </c>
      <c r="AE84" s="1">
        <v>607840.56000000006</v>
      </c>
      <c r="AF84" s="1">
        <v>4916343.5999999996</v>
      </c>
      <c r="AG84" s="1">
        <v>3538004.4</v>
      </c>
      <c r="AH84" s="1">
        <v>12020239.6668</v>
      </c>
      <c r="AI84" s="1">
        <v>24275468.026799999</v>
      </c>
      <c r="AJ84" s="1">
        <v>3622828.35</v>
      </c>
      <c r="AK84" s="1">
        <v>20652639.676799994</v>
      </c>
      <c r="AL84" s="33">
        <v>24483092.316799995</v>
      </c>
      <c r="AM84" s="1">
        <v>1276737.4099999999</v>
      </c>
      <c r="AN84" s="1">
        <v>1276737.4099999999</v>
      </c>
      <c r="AO84" s="1">
        <v>1330407.25</v>
      </c>
      <c r="AP84" s="1">
        <v>1330407.25</v>
      </c>
      <c r="AQ84" s="1">
        <v>940356.03</v>
      </c>
      <c r="AR84" s="1">
        <v>940356.03</v>
      </c>
      <c r="AS84" s="1">
        <v>979663.52</v>
      </c>
      <c r="AT84" s="1">
        <v>979663.52</v>
      </c>
      <c r="AU84" s="1">
        <v>1176200.95</v>
      </c>
      <c r="AV84" s="1">
        <v>2147549.4300000002</v>
      </c>
      <c r="AW84" s="1">
        <v>852153.04</v>
      </c>
      <c r="AX84" s="1">
        <v>334790.86</v>
      </c>
      <c r="AY84" s="1">
        <v>13565022.699999999</v>
      </c>
      <c r="AZ84" s="1">
        <v>63606159.090000004</v>
      </c>
      <c r="BA84" s="1">
        <v>3696402.1699999995</v>
      </c>
      <c r="BB84" s="1">
        <v>483190.42</v>
      </c>
      <c r="BC84" s="1">
        <v>1906775.1600000001</v>
      </c>
    </row>
    <row r="85" spans="1:55" x14ac:dyDescent="0.25">
      <c r="A85" s="10" t="s">
        <v>216</v>
      </c>
      <c r="B85" s="10" t="s">
        <v>217</v>
      </c>
      <c r="C85">
        <v>3312.79</v>
      </c>
      <c r="D85" s="1">
        <v>56174578.990000002</v>
      </c>
      <c r="E85" s="1">
        <v>40909926.18</v>
      </c>
      <c r="F85" s="12">
        <v>0.72826404604265282</v>
      </c>
      <c r="G85" s="28">
        <v>1</v>
      </c>
      <c r="H85" s="1">
        <v>327959.96000000002</v>
      </c>
      <c r="I85" s="1">
        <v>7695460.9100000001</v>
      </c>
      <c r="J85" s="1">
        <v>8023420.8700000001</v>
      </c>
      <c r="K85" s="30">
        <v>1.05731</v>
      </c>
      <c r="L85" s="1">
        <v>12302594.83</v>
      </c>
      <c r="M85" s="1">
        <v>2460518.96</v>
      </c>
      <c r="N85" s="1">
        <v>1192804.27</v>
      </c>
      <c r="O85" s="1">
        <v>529414.93999999994</v>
      </c>
      <c r="P85" s="1">
        <v>519926.35</v>
      </c>
      <c r="Q85" s="1">
        <v>730141.7</v>
      </c>
      <c r="R85" s="1">
        <v>282674.78000000003</v>
      </c>
      <c r="S85" s="1">
        <v>441223.91</v>
      </c>
      <c r="T85" s="1">
        <v>607134.99</v>
      </c>
      <c r="U85" s="1">
        <v>330842.94</v>
      </c>
      <c r="V85" s="1">
        <v>906630.37</v>
      </c>
      <c r="W85" s="1">
        <v>781972.09</v>
      </c>
      <c r="X85" s="1">
        <v>529440.68999999994</v>
      </c>
      <c r="Y85" s="1">
        <v>21615320.82</v>
      </c>
      <c r="Z85" s="1">
        <v>293081.40000000002</v>
      </c>
      <c r="AA85" s="1">
        <v>414098.75</v>
      </c>
      <c r="AB85" s="1">
        <v>891140.51</v>
      </c>
      <c r="AC85" s="1">
        <v>96070.91</v>
      </c>
      <c r="AD85" s="1">
        <v>1891603.0899999999</v>
      </c>
      <c r="AE85" s="1">
        <v>493221.27</v>
      </c>
      <c r="AF85" s="1">
        <v>4064793.33</v>
      </c>
      <c r="AG85" s="1">
        <v>2925193.57</v>
      </c>
      <c r="AH85" s="1">
        <v>10516560.36129</v>
      </c>
      <c r="AI85" s="1">
        <v>21585763.191289999</v>
      </c>
      <c r="AJ85" s="1">
        <v>2995325.33</v>
      </c>
      <c r="AK85" s="1">
        <v>18590437.86129</v>
      </c>
      <c r="AL85" s="33">
        <v>21757425.281290002</v>
      </c>
      <c r="AM85" s="1">
        <v>1217020.27</v>
      </c>
      <c r="AN85" s="1">
        <v>1217020.27</v>
      </c>
      <c r="AO85" s="1">
        <v>1267666.45</v>
      </c>
      <c r="AP85" s="1">
        <v>1267666.45</v>
      </c>
      <c r="AQ85" s="1">
        <v>951694.73</v>
      </c>
      <c r="AR85" s="1">
        <v>951694.73</v>
      </c>
      <c r="AS85" s="1">
        <v>991002.22</v>
      </c>
      <c r="AT85" s="1">
        <v>991002.22</v>
      </c>
      <c r="AU85" s="1">
        <v>1189807.3899999999</v>
      </c>
      <c r="AV85" s="1">
        <v>1775640.13</v>
      </c>
      <c r="AW85" s="1">
        <v>704578.49</v>
      </c>
      <c r="AX85" s="1">
        <v>277039.44</v>
      </c>
      <c r="AY85" s="1">
        <v>12801832.789999999</v>
      </c>
      <c r="AZ85" s="1">
        <v>56174578.990000002</v>
      </c>
      <c r="BA85" s="1">
        <v>3788660.2700000005</v>
      </c>
      <c r="BB85" s="1">
        <v>709121.29000000015</v>
      </c>
      <c r="BC85" s="1">
        <v>1213105.0100000002</v>
      </c>
    </row>
    <row r="86" spans="1:55" x14ac:dyDescent="0.25">
      <c r="A86" s="10" t="s">
        <v>218</v>
      </c>
      <c r="B86" s="10" t="s">
        <v>219</v>
      </c>
      <c r="C86">
        <v>4629.95</v>
      </c>
      <c r="D86" s="1">
        <v>58853583.909999996</v>
      </c>
      <c r="E86" s="1">
        <v>68040221.810000002</v>
      </c>
      <c r="F86" s="12">
        <v>1.1560930922074073</v>
      </c>
      <c r="G86" s="28">
        <v>4</v>
      </c>
      <c r="H86" s="1">
        <v>4528.71</v>
      </c>
      <c r="I86" s="1">
        <v>3371486.54</v>
      </c>
      <c r="J86" s="1">
        <v>3376015.25</v>
      </c>
      <c r="K86" s="30">
        <v>1.05731</v>
      </c>
      <c r="L86" s="1">
        <v>15135504.98</v>
      </c>
      <c r="M86" s="1">
        <v>3027100.99</v>
      </c>
      <c r="N86" s="1">
        <v>1666756.7</v>
      </c>
      <c r="O86" s="1">
        <v>740460.62</v>
      </c>
      <c r="P86" s="1">
        <v>508420.7</v>
      </c>
      <c r="Q86" s="1">
        <v>1027838.96</v>
      </c>
      <c r="R86" s="1">
        <v>396387.14</v>
      </c>
      <c r="S86" s="1">
        <v>616993.59</v>
      </c>
      <c r="T86" s="1">
        <v>849162.96</v>
      </c>
      <c r="U86" s="1">
        <v>462520.23</v>
      </c>
      <c r="V86" s="1">
        <v>1268049.01</v>
      </c>
      <c r="W86" s="1">
        <v>1093697.02</v>
      </c>
      <c r="X86" s="1">
        <v>740353.17</v>
      </c>
      <c r="Y86" s="1">
        <v>27533246.070000004</v>
      </c>
      <c r="Z86" s="1">
        <v>412811.1</v>
      </c>
      <c r="AA86" s="1">
        <v>578743.75</v>
      </c>
      <c r="AB86" s="1">
        <v>1245456.55</v>
      </c>
      <c r="AC86" s="1">
        <v>134268.54999999999</v>
      </c>
      <c r="AD86" s="1">
        <v>1321850.72</v>
      </c>
      <c r="AE86" s="1">
        <v>698898.22</v>
      </c>
      <c r="AF86" s="1">
        <v>5680948.6499999994</v>
      </c>
      <c r="AG86" s="1">
        <v>4088245.85</v>
      </c>
      <c r="AH86" s="1">
        <v>10691043.690450002</v>
      </c>
      <c r="AI86" s="1">
        <v>24852267.080449998</v>
      </c>
      <c r="AJ86" s="1">
        <v>4186261.89</v>
      </c>
      <c r="AK86" s="1">
        <v>20666005.190450002</v>
      </c>
      <c r="AL86" s="33">
        <v>25092181.740450002</v>
      </c>
      <c r="AM86" s="1">
        <v>338649.11</v>
      </c>
      <c r="AN86" s="1">
        <v>338649.11</v>
      </c>
      <c r="AO86" s="1">
        <v>353011.46</v>
      </c>
      <c r="AP86" s="1">
        <v>353011.46</v>
      </c>
      <c r="AQ86" s="1">
        <v>185954.65</v>
      </c>
      <c r="AR86" s="1">
        <v>185954.65</v>
      </c>
      <c r="AS86" s="1">
        <v>193513.78</v>
      </c>
      <c r="AT86" s="1">
        <v>193513.78</v>
      </c>
      <c r="AU86" s="1">
        <v>232821.26</v>
      </c>
      <c r="AV86" s="1">
        <v>2481663.0699999998</v>
      </c>
      <c r="AW86" s="1">
        <v>984730.18</v>
      </c>
      <c r="AX86" s="1">
        <v>386683.45</v>
      </c>
      <c r="AY86" s="1">
        <v>6228155.96</v>
      </c>
      <c r="AZ86" s="1">
        <v>58853583.909999996</v>
      </c>
      <c r="BA86" s="1">
        <v>182944.5</v>
      </c>
      <c r="BB86" s="1">
        <v>538.42999999999995</v>
      </c>
      <c r="BC86" s="1">
        <v>1671579.5799999998</v>
      </c>
    </row>
    <row r="87" spans="1:55" x14ac:dyDescent="0.25">
      <c r="A87" s="10" t="s">
        <v>220</v>
      </c>
      <c r="B87" s="10" t="s">
        <v>221</v>
      </c>
      <c r="C87">
        <v>7042.47</v>
      </c>
      <c r="D87" s="1">
        <v>97170418</v>
      </c>
      <c r="E87" s="1">
        <v>113456235.77</v>
      </c>
      <c r="F87" s="12">
        <v>1.1676005733555659</v>
      </c>
      <c r="G87" s="28">
        <v>4</v>
      </c>
      <c r="H87" s="1">
        <v>7477.15</v>
      </c>
      <c r="I87" s="1">
        <v>8275193.2500000019</v>
      </c>
      <c r="J87" s="1">
        <v>8282670.4000000022</v>
      </c>
      <c r="K87" s="30">
        <v>1.05731</v>
      </c>
      <c r="L87" s="1">
        <v>24059207.989999998</v>
      </c>
      <c r="M87" s="1">
        <v>4811841.59</v>
      </c>
      <c r="N87" s="1">
        <v>2535429.38</v>
      </c>
      <c r="O87" s="1">
        <v>1126537.3700000001</v>
      </c>
      <c r="P87" s="1">
        <v>864449.12</v>
      </c>
      <c r="Q87" s="1">
        <v>1570744.75</v>
      </c>
      <c r="R87" s="1">
        <v>602611.25</v>
      </c>
      <c r="S87" s="1">
        <v>938538.14</v>
      </c>
      <c r="T87" s="1">
        <v>1291917.19</v>
      </c>
      <c r="U87" s="1">
        <v>703978.59</v>
      </c>
      <c r="V87" s="1">
        <v>1929210.75</v>
      </c>
      <c r="W87" s="1">
        <v>1663951.5</v>
      </c>
      <c r="X87" s="1">
        <v>1126186.22</v>
      </c>
      <c r="Y87" s="1">
        <v>43224603.840000004</v>
      </c>
      <c r="Z87" s="1">
        <v>629352.89999999991</v>
      </c>
      <c r="AA87" s="1">
        <v>880308.74999999988</v>
      </c>
      <c r="AB87" s="1">
        <v>1894424.4299999997</v>
      </c>
      <c r="AC87" s="1">
        <v>204231.63</v>
      </c>
      <c r="AD87" s="1">
        <v>2010625.1800000002</v>
      </c>
      <c r="AE87" s="1">
        <v>1070954.1099999999</v>
      </c>
      <c r="AF87" s="1">
        <v>8641110.6899999995</v>
      </c>
      <c r="AG87" s="1">
        <v>6218501.0099999998</v>
      </c>
      <c r="AH87" s="1">
        <v>17930476.517969999</v>
      </c>
      <c r="AI87" s="1">
        <v>39479985.217969999</v>
      </c>
      <c r="AJ87" s="1">
        <v>6367590.0899999999</v>
      </c>
      <c r="AK87" s="1">
        <v>33112395.127969999</v>
      </c>
      <c r="AL87" s="33">
        <v>39844911.797969997</v>
      </c>
      <c r="AM87" s="1">
        <v>1200390.17</v>
      </c>
      <c r="AN87" s="1">
        <v>1200390.17</v>
      </c>
      <c r="AO87" s="1">
        <v>1250280.45</v>
      </c>
      <c r="AP87" s="1">
        <v>1250280.45</v>
      </c>
      <c r="AQ87" s="1">
        <v>625896.13</v>
      </c>
      <c r="AR87" s="1">
        <v>625896.13</v>
      </c>
      <c r="AS87" s="1">
        <v>651597.18000000005</v>
      </c>
      <c r="AT87" s="1">
        <v>651597.18000000005</v>
      </c>
      <c r="AU87" s="1">
        <v>782370.17</v>
      </c>
      <c r="AV87" s="1">
        <v>3775030.57</v>
      </c>
      <c r="AW87" s="1">
        <v>1497941.67</v>
      </c>
      <c r="AX87" s="1">
        <v>589231.92000000004</v>
      </c>
      <c r="AY87" s="1">
        <v>14100902.189999999</v>
      </c>
      <c r="AZ87" s="1">
        <v>97170418</v>
      </c>
      <c r="BA87" s="1">
        <v>1868346.26</v>
      </c>
      <c r="BB87" s="1">
        <v>322047.33999999997</v>
      </c>
      <c r="BC87" s="1">
        <v>3022312.0800000005</v>
      </c>
    </row>
    <row r="88" spans="1:55" x14ac:dyDescent="0.25">
      <c r="A88" s="10" t="s">
        <v>222</v>
      </c>
      <c r="B88" s="10" t="s">
        <v>223</v>
      </c>
      <c r="C88">
        <v>701.47</v>
      </c>
      <c r="D88" s="1">
        <v>9874899.9800000004</v>
      </c>
      <c r="E88" s="1">
        <v>10117417.58</v>
      </c>
      <c r="F88" s="12">
        <v>1.024558993052201</v>
      </c>
      <c r="G88" s="28">
        <v>4</v>
      </c>
      <c r="H88" s="1">
        <v>759.86</v>
      </c>
      <c r="I88" s="1">
        <v>606275.57999999996</v>
      </c>
      <c r="J88" s="1">
        <v>607035.43999999994</v>
      </c>
      <c r="K88" s="30">
        <v>1.05731</v>
      </c>
      <c r="L88" s="1">
        <v>2431707.2599999998</v>
      </c>
      <c r="M88" s="1">
        <v>486341.45</v>
      </c>
      <c r="N88" s="1">
        <v>252102.35</v>
      </c>
      <c r="O88" s="1">
        <v>111645.32</v>
      </c>
      <c r="P88" s="1">
        <v>88550.44</v>
      </c>
      <c r="Q88" s="1">
        <v>155115.94</v>
      </c>
      <c r="R88" s="1">
        <v>59104.72</v>
      </c>
      <c r="S88" s="1">
        <v>92983.96</v>
      </c>
      <c r="T88" s="1">
        <v>128035.27</v>
      </c>
      <c r="U88" s="1">
        <v>69887.94</v>
      </c>
      <c r="V88" s="1">
        <v>191194.16</v>
      </c>
      <c r="W88" s="1">
        <v>164905.68</v>
      </c>
      <c r="X88" s="1">
        <v>111574.85</v>
      </c>
      <c r="Y88" s="1">
        <v>4343149.34</v>
      </c>
      <c r="Z88" s="1">
        <v>62517.599999999991</v>
      </c>
      <c r="AA88" s="1">
        <v>87683.75</v>
      </c>
      <c r="AB88" s="1">
        <v>188695.43</v>
      </c>
      <c r="AC88" s="1">
        <v>20342.629999999997</v>
      </c>
      <c r="AD88" s="1">
        <v>200269.68</v>
      </c>
      <c r="AE88" s="1">
        <v>106160.10999999999</v>
      </c>
      <c r="AF88" s="1">
        <v>860703.69</v>
      </c>
      <c r="AG88" s="1">
        <v>619398.01</v>
      </c>
      <c r="AH88" s="1">
        <v>1828946.9849700001</v>
      </c>
      <c r="AI88" s="1">
        <v>3974717.88497</v>
      </c>
      <c r="AJ88" s="1">
        <v>634248.12</v>
      </c>
      <c r="AK88" s="1">
        <v>3340469.7649700004</v>
      </c>
      <c r="AL88" s="33">
        <v>4011066.6349700005</v>
      </c>
      <c r="AM88" s="1">
        <v>141355.76999999999</v>
      </c>
      <c r="AN88" s="1">
        <v>141355.76999999999</v>
      </c>
      <c r="AO88" s="1">
        <v>147403.07</v>
      </c>
      <c r="AP88" s="1">
        <v>147403.07</v>
      </c>
      <c r="AQ88" s="1">
        <v>67276.27</v>
      </c>
      <c r="AR88" s="1">
        <v>67276.27</v>
      </c>
      <c r="AS88" s="1">
        <v>70299.92</v>
      </c>
      <c r="AT88" s="1">
        <v>70299.92</v>
      </c>
      <c r="AU88" s="1">
        <v>84662.27</v>
      </c>
      <c r="AV88" s="1">
        <v>375688.86</v>
      </c>
      <c r="AW88" s="1">
        <v>149074.29</v>
      </c>
      <c r="AX88" s="1">
        <v>58588.4</v>
      </c>
      <c r="AY88" s="1">
        <v>1520683.88</v>
      </c>
      <c r="AZ88" s="1">
        <v>9874899.9800000004</v>
      </c>
      <c r="BA88" s="1">
        <v>146446.60999999999</v>
      </c>
      <c r="BB88" s="1">
        <v>12477.76</v>
      </c>
      <c r="BC88" s="1">
        <v>204574.41000000003</v>
      </c>
    </row>
    <row r="89" spans="1:55" x14ac:dyDescent="0.25">
      <c r="A89" s="10" t="s">
        <v>224</v>
      </c>
      <c r="B89" s="10" t="s">
        <v>225</v>
      </c>
      <c r="C89">
        <v>1677.46</v>
      </c>
      <c r="D89" s="1">
        <v>25943911.199999999</v>
      </c>
      <c r="E89" s="1">
        <v>29211801.819999997</v>
      </c>
      <c r="F89" s="12">
        <v>1.1259598290638613</v>
      </c>
      <c r="G89" s="28">
        <v>4</v>
      </c>
      <c r="H89" s="1">
        <v>1996.35</v>
      </c>
      <c r="I89" s="1">
        <v>2336402.6499999994</v>
      </c>
      <c r="J89" s="1">
        <v>2338398.9999999995</v>
      </c>
      <c r="K89" s="30">
        <v>1.05731</v>
      </c>
      <c r="L89" s="1">
        <v>6092953.7199999997</v>
      </c>
      <c r="M89" s="1">
        <v>1218590.74</v>
      </c>
      <c r="N89" s="1">
        <v>603605.06000000006</v>
      </c>
      <c r="O89" s="1">
        <v>267948.78000000003</v>
      </c>
      <c r="P89" s="1">
        <v>239283.18</v>
      </c>
      <c r="Q89" s="1">
        <v>375255.23</v>
      </c>
      <c r="R89" s="1">
        <v>142622.26999999999</v>
      </c>
      <c r="S89" s="1">
        <v>223161.51</v>
      </c>
      <c r="T89" s="1">
        <v>307284.65000000002</v>
      </c>
      <c r="U89" s="1">
        <v>167371.13</v>
      </c>
      <c r="V89" s="1">
        <v>458865.98</v>
      </c>
      <c r="W89" s="1">
        <v>395773.63</v>
      </c>
      <c r="X89" s="1">
        <v>267779.65000000002</v>
      </c>
      <c r="Y89" s="1">
        <v>10760495.530000003</v>
      </c>
      <c r="Z89" s="1">
        <v>148639.5</v>
      </c>
      <c r="AA89" s="1">
        <v>209682.49999999997</v>
      </c>
      <c r="AB89" s="1">
        <v>451236.73999999993</v>
      </c>
      <c r="AC89" s="1">
        <v>48646.34</v>
      </c>
      <c r="AD89" s="1">
        <v>478914.82</v>
      </c>
      <c r="AE89" s="1">
        <v>254989.02</v>
      </c>
      <c r="AF89" s="1">
        <v>2058243.4199999997</v>
      </c>
      <c r="AG89" s="1">
        <v>1481197.1799999997</v>
      </c>
      <c r="AH89" s="1">
        <v>4882404.3534599999</v>
      </c>
      <c r="AI89" s="1">
        <v>10013953.873459999</v>
      </c>
      <c r="AJ89" s="1">
        <v>1516709</v>
      </c>
      <c r="AK89" s="1">
        <v>8497244.8734599985</v>
      </c>
      <c r="AL89" s="33">
        <v>10100876.463459998</v>
      </c>
      <c r="AM89" s="1">
        <v>535186.55000000005</v>
      </c>
      <c r="AN89" s="1">
        <v>535186.55000000005</v>
      </c>
      <c r="AO89" s="1">
        <v>557863.94999999995</v>
      </c>
      <c r="AP89" s="1">
        <v>557863.94999999995</v>
      </c>
      <c r="AQ89" s="1">
        <v>281199.71000000002</v>
      </c>
      <c r="AR89" s="1">
        <v>281199.71000000002</v>
      </c>
      <c r="AS89" s="1">
        <v>293294.32</v>
      </c>
      <c r="AT89" s="1">
        <v>293294.32</v>
      </c>
      <c r="AU89" s="1">
        <v>352255.55</v>
      </c>
      <c r="AV89" s="1">
        <v>898780.8</v>
      </c>
      <c r="AW89" s="1">
        <v>356638.49</v>
      </c>
      <c r="AX89" s="1">
        <v>139775.18</v>
      </c>
      <c r="AY89" s="1">
        <v>5082539.0799999991</v>
      </c>
      <c r="AZ89" s="1">
        <v>25943911.199999999</v>
      </c>
      <c r="BA89" s="1">
        <v>1126433.48</v>
      </c>
      <c r="BB89" s="1">
        <v>72870.44</v>
      </c>
      <c r="BC89" s="1">
        <v>593053.68999999994</v>
      </c>
    </row>
    <row r="90" spans="1:55" x14ac:dyDescent="0.25">
      <c r="A90" s="10" t="s">
        <v>226</v>
      </c>
      <c r="B90" s="10" t="s">
        <v>227</v>
      </c>
      <c r="C90">
        <v>1639.13</v>
      </c>
      <c r="D90" s="1">
        <v>26817822.829999998</v>
      </c>
      <c r="E90" s="1">
        <v>19739770.859999999</v>
      </c>
      <c r="F90" s="12">
        <v>0.736069105427825</v>
      </c>
      <c r="G90" s="28">
        <v>2</v>
      </c>
      <c r="H90" s="1">
        <v>159611.71</v>
      </c>
      <c r="I90" s="1">
        <v>3987300.42</v>
      </c>
      <c r="J90" s="1">
        <v>4146912.13</v>
      </c>
      <c r="K90" s="30">
        <v>1.05731</v>
      </c>
      <c r="L90" s="1">
        <v>6046855.0099999998</v>
      </c>
      <c r="M90" s="1">
        <v>1209371</v>
      </c>
      <c r="N90" s="1">
        <v>589199.21</v>
      </c>
      <c r="O90" s="1">
        <v>261466.15</v>
      </c>
      <c r="P90" s="1">
        <v>245928.97</v>
      </c>
      <c r="Q90" s="1">
        <v>360370.36</v>
      </c>
      <c r="R90" s="1">
        <v>140052.5</v>
      </c>
      <c r="S90" s="1">
        <v>218362.34</v>
      </c>
      <c r="T90" s="1">
        <v>299850.34000000003</v>
      </c>
      <c r="U90" s="1">
        <v>163771.75</v>
      </c>
      <c r="V90" s="1">
        <v>447764.38</v>
      </c>
      <c r="W90" s="1">
        <v>386198.46</v>
      </c>
      <c r="X90" s="1">
        <v>262020.95</v>
      </c>
      <c r="Y90" s="1">
        <v>10631211.42</v>
      </c>
      <c r="Z90" s="1">
        <v>145512</v>
      </c>
      <c r="AA90" s="1">
        <v>204891.25</v>
      </c>
      <c r="AB90" s="1">
        <v>440925.97</v>
      </c>
      <c r="AC90" s="1">
        <v>47534.770000000004</v>
      </c>
      <c r="AD90" s="1">
        <v>935943.23</v>
      </c>
      <c r="AE90" s="1">
        <v>244075.48</v>
      </c>
      <c r="AF90" s="1">
        <v>2011212.51</v>
      </c>
      <c r="AG90" s="1">
        <v>1447351.79</v>
      </c>
      <c r="AH90" s="1">
        <v>4989979.9686299991</v>
      </c>
      <c r="AI90" s="1">
        <v>10467426.968629999</v>
      </c>
      <c r="AJ90" s="1">
        <v>1482052.17</v>
      </c>
      <c r="AK90" s="1">
        <v>8985374.798630001</v>
      </c>
      <c r="AL90" s="33">
        <v>10552363.368630001</v>
      </c>
      <c r="AM90" s="1">
        <v>557863.94999999995</v>
      </c>
      <c r="AN90" s="1">
        <v>557863.94999999995</v>
      </c>
      <c r="AO90" s="1">
        <v>581297.25</v>
      </c>
      <c r="AP90" s="1">
        <v>581297.25</v>
      </c>
      <c r="AQ90" s="1">
        <v>373421.12</v>
      </c>
      <c r="AR90" s="1">
        <v>373421.12</v>
      </c>
      <c r="AS90" s="1">
        <v>389295.3</v>
      </c>
      <c r="AT90" s="1">
        <v>389295.3</v>
      </c>
      <c r="AU90" s="1">
        <v>467154.36</v>
      </c>
      <c r="AV90" s="1">
        <v>878371.15</v>
      </c>
      <c r="AW90" s="1">
        <v>348539.89</v>
      </c>
      <c r="AX90" s="1">
        <v>136427.26999999999</v>
      </c>
      <c r="AY90" s="1">
        <v>5634247.9099999992</v>
      </c>
      <c r="AZ90" s="1">
        <v>26817822.829999998</v>
      </c>
      <c r="BA90" s="1">
        <v>1510543.29</v>
      </c>
      <c r="BB90" s="1">
        <v>238889.68</v>
      </c>
      <c r="BC90" s="1">
        <v>625229.25000000012</v>
      </c>
    </row>
    <row r="91" spans="1:55" x14ac:dyDescent="0.25">
      <c r="A91" s="10" t="s">
        <v>228</v>
      </c>
      <c r="B91" s="10" t="s">
        <v>229</v>
      </c>
      <c r="C91">
        <v>852.79</v>
      </c>
      <c r="D91" s="1">
        <v>12008571.640000001</v>
      </c>
      <c r="E91" s="1">
        <v>12576500.629999999</v>
      </c>
      <c r="F91" s="12">
        <v>1.0472936338330407</v>
      </c>
      <c r="G91" s="28">
        <v>4</v>
      </c>
      <c r="H91" s="1">
        <v>924.04</v>
      </c>
      <c r="I91" s="1">
        <v>865322.22000000009</v>
      </c>
      <c r="J91" s="1">
        <v>866246.26000000013</v>
      </c>
      <c r="K91" s="30">
        <v>1.05731</v>
      </c>
      <c r="L91" s="1">
        <v>2912142.32</v>
      </c>
      <c r="M91" s="1">
        <v>582428.46</v>
      </c>
      <c r="N91" s="1">
        <v>306844.57</v>
      </c>
      <c r="O91" s="1">
        <v>135414.97</v>
      </c>
      <c r="P91" s="1">
        <v>107457.11</v>
      </c>
      <c r="Q91" s="1">
        <v>191152.97</v>
      </c>
      <c r="R91" s="1">
        <v>72596.02</v>
      </c>
      <c r="S91" s="1">
        <v>113380.44</v>
      </c>
      <c r="T91" s="1">
        <v>155294.39000000001</v>
      </c>
      <c r="U91" s="1">
        <v>84885.36</v>
      </c>
      <c r="V91" s="1">
        <v>231900.01</v>
      </c>
      <c r="W91" s="1">
        <v>200014.63</v>
      </c>
      <c r="X91" s="1">
        <v>136049.34</v>
      </c>
      <c r="Y91" s="1">
        <v>5229560.5899999989</v>
      </c>
      <c r="Z91" s="1">
        <v>75888.899999999994</v>
      </c>
      <c r="AA91" s="1">
        <v>106598.75</v>
      </c>
      <c r="AB91" s="1">
        <v>229400.51</v>
      </c>
      <c r="AC91" s="1">
        <v>24730.910000000003</v>
      </c>
      <c r="AD91" s="1">
        <v>243471.53999999998</v>
      </c>
      <c r="AE91" s="1">
        <v>130348.88999999998</v>
      </c>
      <c r="AF91" s="1">
        <v>1046373.3300000001</v>
      </c>
      <c r="AG91" s="1">
        <v>753013.57000000007</v>
      </c>
      <c r="AH91" s="1">
        <v>2224036.2042899998</v>
      </c>
      <c r="AI91" s="1">
        <v>4833862.6042900002</v>
      </c>
      <c r="AJ91" s="1">
        <v>771067.13</v>
      </c>
      <c r="AK91" s="1">
        <v>4062795.4742900003</v>
      </c>
      <c r="AL91" s="33">
        <v>4878052.4542900007</v>
      </c>
      <c r="AM91" s="1">
        <v>161765.42000000001</v>
      </c>
      <c r="AN91" s="1">
        <v>161765.42000000001</v>
      </c>
      <c r="AO91" s="1">
        <v>168568.64</v>
      </c>
      <c r="AP91" s="1">
        <v>168568.64</v>
      </c>
      <c r="AQ91" s="1">
        <v>99780.54</v>
      </c>
      <c r="AR91" s="1">
        <v>99780.54</v>
      </c>
      <c r="AS91" s="1">
        <v>103560.1</v>
      </c>
      <c r="AT91" s="1">
        <v>103560.1</v>
      </c>
      <c r="AU91" s="1">
        <v>124725.67</v>
      </c>
      <c r="AV91" s="1">
        <v>456571.57</v>
      </c>
      <c r="AW91" s="1">
        <v>181168.75</v>
      </c>
      <c r="AX91" s="1">
        <v>71143.05</v>
      </c>
      <c r="AY91" s="1">
        <v>1900958.4400000002</v>
      </c>
      <c r="AZ91" s="1">
        <v>12008571.640000001</v>
      </c>
      <c r="BA91" s="1">
        <v>162619.15000000002</v>
      </c>
      <c r="BB91" s="1">
        <v>51342.75</v>
      </c>
      <c r="BC91" s="1">
        <v>269057.55</v>
      </c>
    </row>
    <row r="92" spans="1:55" x14ac:dyDescent="0.25">
      <c r="A92" s="10" t="s">
        <v>230</v>
      </c>
      <c r="B92" s="10" t="s">
        <v>231</v>
      </c>
      <c r="C92">
        <v>593.25</v>
      </c>
      <c r="D92" s="1">
        <v>8616429.2400000002</v>
      </c>
      <c r="E92" s="1">
        <v>9754282.2100000009</v>
      </c>
      <c r="F92" s="12">
        <v>1.1320562077754615</v>
      </c>
      <c r="G92" s="28">
        <v>4</v>
      </c>
      <c r="H92" s="1">
        <v>663.02</v>
      </c>
      <c r="I92" s="1">
        <v>554337.43000000005</v>
      </c>
      <c r="J92" s="1">
        <v>555000.45000000007</v>
      </c>
      <c r="K92" s="30">
        <v>1.05731</v>
      </c>
      <c r="L92" s="1">
        <v>2118380.0499999998</v>
      </c>
      <c r="M92" s="1">
        <v>423676.01</v>
      </c>
      <c r="N92" s="1">
        <v>213206.56</v>
      </c>
      <c r="O92" s="1">
        <v>94358.3</v>
      </c>
      <c r="P92" s="1">
        <v>78095.58</v>
      </c>
      <c r="Q92" s="1">
        <v>131613.51999999999</v>
      </c>
      <c r="R92" s="1">
        <v>50110.53</v>
      </c>
      <c r="S92" s="1">
        <v>78886.39</v>
      </c>
      <c r="T92" s="1">
        <v>108210.45</v>
      </c>
      <c r="U92" s="1">
        <v>59089.8</v>
      </c>
      <c r="V92" s="1">
        <v>161589.9</v>
      </c>
      <c r="W92" s="1">
        <v>139371.89000000001</v>
      </c>
      <c r="X92" s="1">
        <v>94658.66</v>
      </c>
      <c r="Y92" s="1">
        <v>3751247.6399999997</v>
      </c>
      <c r="Z92" s="1">
        <v>52830</v>
      </c>
      <c r="AA92" s="1">
        <v>74156.25</v>
      </c>
      <c r="AB92" s="1">
        <v>159584.25</v>
      </c>
      <c r="AC92" s="1">
        <v>17204.25</v>
      </c>
      <c r="AD92" s="1">
        <v>169372.87</v>
      </c>
      <c r="AE92" s="1">
        <v>89835</v>
      </c>
      <c r="AF92" s="1">
        <v>727917.75</v>
      </c>
      <c r="AG92" s="1">
        <v>523839.75</v>
      </c>
      <c r="AH92" s="1">
        <v>1604642.7997499998</v>
      </c>
      <c r="AI92" s="1">
        <v>3419382.9197499999</v>
      </c>
      <c r="AJ92" s="1">
        <v>536398.85</v>
      </c>
      <c r="AK92" s="1">
        <v>2882984.0697499998</v>
      </c>
      <c r="AL92" s="33">
        <v>3450123.9297499997</v>
      </c>
      <c r="AM92" s="1">
        <v>161009.51</v>
      </c>
      <c r="AN92" s="1">
        <v>161009.51</v>
      </c>
      <c r="AO92" s="1">
        <v>167056.81</v>
      </c>
      <c r="AP92" s="1">
        <v>167056.81</v>
      </c>
      <c r="AQ92" s="1">
        <v>49890.27</v>
      </c>
      <c r="AR92" s="1">
        <v>49890.27</v>
      </c>
      <c r="AS92" s="1">
        <v>52158.01</v>
      </c>
      <c r="AT92" s="1">
        <v>52158.01</v>
      </c>
      <c r="AU92" s="1">
        <v>61984.88</v>
      </c>
      <c r="AV92" s="1">
        <v>317483.53999999998</v>
      </c>
      <c r="AW92" s="1">
        <v>125978.27</v>
      </c>
      <c r="AX92" s="1">
        <v>49381.65</v>
      </c>
      <c r="AY92" s="1">
        <v>1415057.54</v>
      </c>
      <c r="AZ92" s="1">
        <v>8616429.2400000002</v>
      </c>
      <c r="BA92" s="1">
        <v>200860.82000000004</v>
      </c>
      <c r="BB92" s="1">
        <v>18614.899999999998</v>
      </c>
      <c r="BC92" s="1">
        <v>197098.61</v>
      </c>
    </row>
    <row r="93" spans="1:55" x14ac:dyDescent="0.25">
      <c r="A93" s="10" t="s">
        <v>232</v>
      </c>
      <c r="B93" s="10" t="s">
        <v>233</v>
      </c>
      <c r="C93">
        <v>739.8</v>
      </c>
      <c r="D93" s="1">
        <v>10235744.470000001</v>
      </c>
      <c r="E93" s="1">
        <v>12040120.800000001</v>
      </c>
      <c r="F93" s="12">
        <v>1.1762818850439709</v>
      </c>
      <c r="G93" s="28">
        <v>4</v>
      </c>
      <c r="H93" s="1">
        <v>787.62</v>
      </c>
      <c r="I93" s="1">
        <v>541056.3899999999</v>
      </c>
      <c r="J93" s="1">
        <v>541844.00999999989</v>
      </c>
      <c r="K93" s="30">
        <v>1.05731</v>
      </c>
      <c r="L93" s="1">
        <v>2554877.27</v>
      </c>
      <c r="M93" s="1">
        <v>510975.45</v>
      </c>
      <c r="N93" s="1">
        <v>265787.90000000002</v>
      </c>
      <c r="O93" s="1">
        <v>117407.66</v>
      </c>
      <c r="P93" s="1">
        <v>91270.53</v>
      </c>
      <c r="Q93" s="1">
        <v>164516.9</v>
      </c>
      <c r="R93" s="1">
        <v>62959.38</v>
      </c>
      <c r="S93" s="1">
        <v>98383.03</v>
      </c>
      <c r="T93" s="1">
        <v>134643.54</v>
      </c>
      <c r="U93" s="1">
        <v>73787.27</v>
      </c>
      <c r="V93" s="1">
        <v>201062.24</v>
      </c>
      <c r="W93" s="1">
        <v>173416.94</v>
      </c>
      <c r="X93" s="1">
        <v>118053.39</v>
      </c>
      <c r="Y93" s="1">
        <v>4567141.5</v>
      </c>
      <c r="Z93" s="1">
        <v>65922.3</v>
      </c>
      <c r="AA93" s="1">
        <v>92475</v>
      </c>
      <c r="AB93" s="1">
        <v>199006.19999999998</v>
      </c>
      <c r="AC93" s="1">
        <v>21454.199999999997</v>
      </c>
      <c r="AD93" s="1">
        <v>211212.89</v>
      </c>
      <c r="AE93" s="1">
        <v>112656.48000000001</v>
      </c>
      <c r="AF93" s="1">
        <v>907734.59999999986</v>
      </c>
      <c r="AG93" s="1">
        <v>653243.39999999991</v>
      </c>
      <c r="AH93" s="1">
        <v>1889695.1718000001</v>
      </c>
      <c r="AI93" s="1">
        <v>4153400.2418</v>
      </c>
      <c r="AJ93" s="1">
        <v>668904.95999999996</v>
      </c>
      <c r="AK93" s="1">
        <v>3484495.2818</v>
      </c>
      <c r="AL93" s="33">
        <v>4191735.1817999999</v>
      </c>
      <c r="AM93" s="1">
        <v>144379.42000000001</v>
      </c>
      <c r="AN93" s="1">
        <v>144379.42000000001</v>
      </c>
      <c r="AO93" s="1">
        <v>150426.72</v>
      </c>
      <c r="AP93" s="1">
        <v>150426.72</v>
      </c>
      <c r="AQ93" s="1">
        <v>51402.09</v>
      </c>
      <c r="AR93" s="1">
        <v>51402.09</v>
      </c>
      <c r="AS93" s="1">
        <v>52913.919999999998</v>
      </c>
      <c r="AT93" s="1">
        <v>52913.919999999998</v>
      </c>
      <c r="AU93" s="1">
        <v>64252.62</v>
      </c>
      <c r="AV93" s="1">
        <v>396098.52</v>
      </c>
      <c r="AW93" s="1">
        <v>157172.89000000001</v>
      </c>
      <c r="AX93" s="1">
        <v>61099.33</v>
      </c>
      <c r="AY93" s="1">
        <v>1476867.6600000001</v>
      </c>
      <c r="AZ93" s="1">
        <v>10235744.470000001</v>
      </c>
      <c r="BA93" s="1">
        <v>148099.72999999995</v>
      </c>
      <c r="BB93" s="1">
        <v>134.68</v>
      </c>
      <c r="BC93" s="1">
        <v>231718</v>
      </c>
    </row>
    <row r="94" spans="1:55" x14ac:dyDescent="0.25">
      <c r="A94" s="10" t="s">
        <v>234</v>
      </c>
      <c r="B94" s="10" t="s">
        <v>235</v>
      </c>
      <c r="C94">
        <v>481.5</v>
      </c>
      <c r="D94" s="1">
        <v>7144394.5999999996</v>
      </c>
      <c r="E94" s="1">
        <v>7399509.0899999999</v>
      </c>
      <c r="F94" s="12">
        <v>1.0357083425935067</v>
      </c>
      <c r="G94" s="28">
        <v>4</v>
      </c>
      <c r="H94" s="1">
        <v>549.75</v>
      </c>
      <c r="I94" s="1">
        <v>619100.97000000009</v>
      </c>
      <c r="J94" s="1">
        <v>619650.72000000009</v>
      </c>
      <c r="K94" s="30">
        <v>1.05731</v>
      </c>
      <c r="L94" s="1">
        <v>1702771.32</v>
      </c>
      <c r="M94" s="1">
        <v>340554.26</v>
      </c>
      <c r="N94" s="1">
        <v>172870.18</v>
      </c>
      <c r="O94" s="1">
        <v>76350.990000000005</v>
      </c>
      <c r="P94" s="1">
        <v>65186.3</v>
      </c>
      <c r="Q94" s="1">
        <v>104977.45</v>
      </c>
      <c r="R94" s="1">
        <v>41116.33</v>
      </c>
      <c r="S94" s="1">
        <v>63888.98</v>
      </c>
      <c r="T94" s="1">
        <v>87559.6</v>
      </c>
      <c r="U94" s="1">
        <v>47991.72</v>
      </c>
      <c r="V94" s="1">
        <v>130752.13</v>
      </c>
      <c r="W94" s="1">
        <v>112774.2</v>
      </c>
      <c r="X94" s="1">
        <v>76662.720000000001</v>
      </c>
      <c r="Y94" s="1">
        <v>3023456.1800000011</v>
      </c>
      <c r="Z94" s="1">
        <v>42975</v>
      </c>
      <c r="AA94" s="1">
        <v>60187.5</v>
      </c>
      <c r="AB94" s="1">
        <v>129523.5</v>
      </c>
      <c r="AC94" s="1">
        <v>13963.5</v>
      </c>
      <c r="AD94" s="1">
        <v>137468.25</v>
      </c>
      <c r="AE94" s="1">
        <v>71924.5</v>
      </c>
      <c r="AF94" s="1">
        <v>590800.5</v>
      </c>
      <c r="AG94" s="1">
        <v>425164.5</v>
      </c>
      <c r="AH94" s="1">
        <v>1335559.0634999999</v>
      </c>
      <c r="AI94" s="1">
        <v>2807566.3135000002</v>
      </c>
      <c r="AJ94" s="1">
        <v>435357.85</v>
      </c>
      <c r="AK94" s="1">
        <v>2372208.4635000001</v>
      </c>
      <c r="AL94" s="33">
        <v>2832516.6635000003</v>
      </c>
      <c r="AM94" s="1">
        <v>112631.06</v>
      </c>
      <c r="AN94" s="1">
        <v>112631.06</v>
      </c>
      <c r="AO94" s="1">
        <v>117166.54</v>
      </c>
      <c r="AP94" s="1">
        <v>117166.54</v>
      </c>
      <c r="AQ94" s="1">
        <v>80126.8</v>
      </c>
      <c r="AR94" s="1">
        <v>80126.8</v>
      </c>
      <c r="AS94" s="1">
        <v>83906.36</v>
      </c>
      <c r="AT94" s="1">
        <v>83906.36</v>
      </c>
      <c r="AU94" s="1">
        <v>100536.45</v>
      </c>
      <c r="AV94" s="1">
        <v>257766.39999999999</v>
      </c>
      <c r="AW94" s="1">
        <v>102282.36</v>
      </c>
      <c r="AX94" s="1">
        <v>40174.9</v>
      </c>
      <c r="AY94" s="1">
        <v>1288421.6299999999</v>
      </c>
      <c r="AZ94" s="1">
        <v>7144394.5999999996</v>
      </c>
      <c r="BA94" s="1">
        <v>166098.93000000005</v>
      </c>
      <c r="BB94" s="1">
        <v>34844.359999999993</v>
      </c>
      <c r="BC94" s="1">
        <v>177041.93</v>
      </c>
    </row>
    <row r="95" spans="1:55" x14ac:dyDescent="0.25">
      <c r="A95" s="10" t="s">
        <v>236</v>
      </c>
      <c r="B95" s="10" t="s">
        <v>237</v>
      </c>
      <c r="C95">
        <v>1012.14</v>
      </c>
      <c r="D95" s="1">
        <v>14676715.439999999</v>
      </c>
      <c r="E95" s="1">
        <v>15130902.07</v>
      </c>
      <c r="F95" s="12">
        <v>1.0309460677258999</v>
      </c>
      <c r="G95" s="28">
        <v>4</v>
      </c>
      <c r="H95" s="1">
        <v>1129.3499999999999</v>
      </c>
      <c r="I95" s="1">
        <v>1805448.6500000001</v>
      </c>
      <c r="J95" s="1">
        <v>1806578.0000000002</v>
      </c>
      <c r="K95" s="30">
        <v>1.05731</v>
      </c>
      <c r="L95" s="1">
        <v>3546719.96</v>
      </c>
      <c r="M95" s="1">
        <v>709343.99</v>
      </c>
      <c r="N95" s="1">
        <v>363747.68</v>
      </c>
      <c r="O95" s="1">
        <v>161345.5</v>
      </c>
      <c r="P95" s="1">
        <v>132842.39000000001</v>
      </c>
      <c r="Q95" s="1">
        <v>221706.11</v>
      </c>
      <c r="R95" s="1">
        <v>86087.32</v>
      </c>
      <c r="S95" s="1">
        <v>134676.76999999999</v>
      </c>
      <c r="T95" s="1">
        <v>185031.61</v>
      </c>
      <c r="U95" s="1">
        <v>101082.56</v>
      </c>
      <c r="V95" s="1">
        <v>276306.39</v>
      </c>
      <c r="W95" s="1">
        <v>238315.3</v>
      </c>
      <c r="X95" s="1">
        <v>161603.57999999999</v>
      </c>
      <c r="Y95" s="1">
        <v>6318809.1599999992</v>
      </c>
      <c r="Z95" s="1">
        <v>90043.199999999997</v>
      </c>
      <c r="AA95" s="1">
        <v>126517.5</v>
      </c>
      <c r="AB95" s="1">
        <v>272265.65999999997</v>
      </c>
      <c r="AC95" s="1">
        <v>29352.06</v>
      </c>
      <c r="AD95" s="1">
        <v>288965.96999999997</v>
      </c>
      <c r="AE95" s="1">
        <v>150701.31999999998</v>
      </c>
      <c r="AF95" s="1">
        <v>1241895.78</v>
      </c>
      <c r="AG95" s="1">
        <v>893719.61999999988</v>
      </c>
      <c r="AH95" s="1">
        <v>2733102.65814</v>
      </c>
      <c r="AI95" s="1">
        <v>5826563.7681399994</v>
      </c>
      <c r="AJ95" s="1">
        <v>915146.62</v>
      </c>
      <c r="AK95" s="1">
        <v>4911417.1481400002</v>
      </c>
      <c r="AL95" s="33">
        <v>5879010.8181400001</v>
      </c>
      <c r="AM95" s="1">
        <v>232065.35</v>
      </c>
      <c r="AN95" s="1">
        <v>232065.35</v>
      </c>
      <c r="AO95" s="1">
        <v>241892.22</v>
      </c>
      <c r="AP95" s="1">
        <v>241892.22</v>
      </c>
      <c r="AQ95" s="1">
        <v>129261.15</v>
      </c>
      <c r="AR95" s="1">
        <v>129261.15</v>
      </c>
      <c r="AS95" s="1">
        <v>134552.54999999999</v>
      </c>
      <c r="AT95" s="1">
        <v>134552.54999999999</v>
      </c>
      <c r="AU95" s="1">
        <v>161765.42000000001</v>
      </c>
      <c r="AV95" s="1">
        <v>541989.77</v>
      </c>
      <c r="AW95" s="1">
        <v>215062.91</v>
      </c>
      <c r="AX95" s="1">
        <v>84534.69</v>
      </c>
      <c r="AY95" s="1">
        <v>2478895.33</v>
      </c>
      <c r="AZ95" s="1">
        <v>14676715.439999999</v>
      </c>
      <c r="BA95" s="1">
        <v>344587.78</v>
      </c>
      <c r="BB95" s="1">
        <v>58994.579999999994</v>
      </c>
      <c r="BC95" s="1">
        <v>408447.83</v>
      </c>
    </row>
    <row r="96" spans="1:55" x14ac:dyDescent="0.25">
      <c r="A96" s="10" t="s">
        <v>238</v>
      </c>
      <c r="B96" s="10" t="s">
        <v>239</v>
      </c>
      <c r="C96">
        <v>1199.6300000000001</v>
      </c>
      <c r="D96" s="1">
        <v>17117113.23</v>
      </c>
      <c r="E96" s="1">
        <v>23134216.73</v>
      </c>
      <c r="F96" s="12">
        <v>1.3515256000909215</v>
      </c>
      <c r="G96" s="28">
        <v>4</v>
      </c>
      <c r="H96" s="1">
        <v>1317.14</v>
      </c>
      <c r="I96" s="1">
        <v>1164227.07</v>
      </c>
      <c r="J96" s="1">
        <v>1165544.21</v>
      </c>
      <c r="K96" s="30">
        <v>1.05731</v>
      </c>
      <c r="L96" s="1">
        <v>4153206.19</v>
      </c>
      <c r="M96" s="1">
        <v>830641.23</v>
      </c>
      <c r="N96" s="1">
        <v>431455.17</v>
      </c>
      <c r="O96" s="1">
        <v>191597.78</v>
      </c>
      <c r="P96" s="1">
        <v>153901.9</v>
      </c>
      <c r="Q96" s="1">
        <v>268710.94</v>
      </c>
      <c r="R96" s="1">
        <v>102148.38</v>
      </c>
      <c r="S96" s="1">
        <v>159572.48000000001</v>
      </c>
      <c r="T96" s="1">
        <v>219725.04</v>
      </c>
      <c r="U96" s="1">
        <v>119679.36</v>
      </c>
      <c r="V96" s="1">
        <v>328113.84000000003</v>
      </c>
      <c r="W96" s="1">
        <v>282999.42</v>
      </c>
      <c r="X96" s="1">
        <v>191476.85</v>
      </c>
      <c r="Y96" s="1">
        <v>7433228.580000001</v>
      </c>
      <c r="Z96" s="1">
        <v>106796.7</v>
      </c>
      <c r="AA96" s="1">
        <v>149953.75</v>
      </c>
      <c r="AB96" s="1">
        <v>322700.46999999997</v>
      </c>
      <c r="AC96" s="1">
        <v>34789.270000000004</v>
      </c>
      <c r="AD96" s="1">
        <v>342494.36</v>
      </c>
      <c r="AE96" s="1">
        <v>183487.14</v>
      </c>
      <c r="AF96" s="1">
        <v>1471946.01</v>
      </c>
      <c r="AG96" s="1">
        <v>1059273.29</v>
      </c>
      <c r="AH96" s="1">
        <v>3177558.5091299997</v>
      </c>
      <c r="AI96" s="1">
        <v>6848999.4991299994</v>
      </c>
      <c r="AJ96" s="1">
        <v>1084669.45</v>
      </c>
      <c r="AK96" s="1">
        <v>5764330.0491299992</v>
      </c>
      <c r="AL96" s="33">
        <v>6911161.8991299998</v>
      </c>
      <c r="AM96" s="1">
        <v>253986.83</v>
      </c>
      <c r="AN96" s="1">
        <v>253986.83</v>
      </c>
      <c r="AO96" s="1">
        <v>264569.62</v>
      </c>
      <c r="AP96" s="1">
        <v>264569.62</v>
      </c>
      <c r="AQ96" s="1">
        <v>138332.10999999999</v>
      </c>
      <c r="AR96" s="1">
        <v>138332.10999999999</v>
      </c>
      <c r="AS96" s="1">
        <v>144379.42000000001</v>
      </c>
      <c r="AT96" s="1">
        <v>144379.42000000001</v>
      </c>
      <c r="AU96" s="1">
        <v>173104.12</v>
      </c>
      <c r="AV96" s="1">
        <v>642526.22</v>
      </c>
      <c r="AW96" s="1">
        <v>254956.03</v>
      </c>
      <c r="AX96" s="1">
        <v>99600.28</v>
      </c>
      <c r="AY96" s="1">
        <v>2772722.6099999994</v>
      </c>
      <c r="AZ96" s="1">
        <v>17117113.23</v>
      </c>
      <c r="BA96" s="1">
        <v>351891.86</v>
      </c>
      <c r="BB96" s="1">
        <v>42292.38</v>
      </c>
      <c r="BC96" s="1">
        <v>417786.51</v>
      </c>
    </row>
    <row r="97" spans="1:55" x14ac:dyDescent="0.25">
      <c r="A97" s="10" t="s">
        <v>240</v>
      </c>
      <c r="B97" s="10" t="s">
        <v>241</v>
      </c>
      <c r="C97">
        <v>3711.5</v>
      </c>
      <c r="D97" s="1">
        <v>54744513.149999999</v>
      </c>
      <c r="E97" s="1">
        <v>62643662.980000004</v>
      </c>
      <c r="F97" s="12">
        <v>1.1442911695708451</v>
      </c>
      <c r="G97" s="28">
        <v>4</v>
      </c>
      <c r="H97" s="1">
        <v>4212.53</v>
      </c>
      <c r="I97" s="1">
        <v>2958358.6999999993</v>
      </c>
      <c r="J97" s="1">
        <v>2962571.2299999991</v>
      </c>
      <c r="K97" s="30">
        <v>1.05731</v>
      </c>
      <c r="L97" s="1">
        <v>13036516.58</v>
      </c>
      <c r="M97" s="1">
        <v>4345070.97</v>
      </c>
      <c r="N97" s="1">
        <v>1532881.48</v>
      </c>
      <c r="O97" s="1">
        <v>510685.04</v>
      </c>
      <c r="P97" s="1">
        <v>431902.56</v>
      </c>
      <c r="Q97" s="1">
        <v>1326535.97</v>
      </c>
      <c r="R97" s="1">
        <v>317366.69</v>
      </c>
      <c r="S97" s="1">
        <v>556404.04</v>
      </c>
      <c r="T97" s="1">
        <v>510489.01</v>
      </c>
      <c r="U97" s="1">
        <v>371036.01</v>
      </c>
      <c r="V97" s="1">
        <v>762309.61</v>
      </c>
      <c r="W97" s="1">
        <v>657494.9</v>
      </c>
      <c r="X97" s="1">
        <v>667649.55000000005</v>
      </c>
      <c r="Y97" s="1">
        <v>25026342.41</v>
      </c>
      <c r="Z97" s="1">
        <v>334035</v>
      </c>
      <c r="AA97" s="1">
        <v>463937.5</v>
      </c>
      <c r="AB97" s="1">
        <v>998393.5</v>
      </c>
      <c r="AC97" s="1">
        <v>107633.5</v>
      </c>
      <c r="AD97" s="1">
        <v>1059633.25</v>
      </c>
      <c r="AE97" s="1">
        <v>2891258.5</v>
      </c>
      <c r="AF97" s="1">
        <v>4554010.5</v>
      </c>
      <c r="AG97" s="1">
        <v>3277254.5</v>
      </c>
      <c r="AH97" s="1">
        <v>9721201.7805000003</v>
      </c>
      <c r="AI97" s="1">
        <v>23407358.030500002</v>
      </c>
      <c r="AJ97" s="1">
        <v>3355826.95</v>
      </c>
      <c r="AK97" s="1">
        <v>20051531.080500003</v>
      </c>
      <c r="AL97" s="33">
        <v>23599680.470500004</v>
      </c>
      <c r="AM97" s="1">
        <v>562399.42000000004</v>
      </c>
      <c r="AN97" s="1">
        <v>562399.42000000004</v>
      </c>
      <c r="AO97" s="1">
        <v>585832.73</v>
      </c>
      <c r="AP97" s="1">
        <v>585832.73</v>
      </c>
      <c r="AQ97" s="1">
        <v>137576.20000000001</v>
      </c>
      <c r="AR97" s="1">
        <v>137576.20000000001</v>
      </c>
      <c r="AS97" s="1">
        <v>142867.59</v>
      </c>
      <c r="AT97" s="1">
        <v>142867.59</v>
      </c>
      <c r="AU97" s="1">
        <v>171592.29</v>
      </c>
      <c r="AV97" s="1">
        <v>1989563.57</v>
      </c>
      <c r="AW97" s="1">
        <v>789463.85</v>
      </c>
      <c r="AX97" s="1">
        <v>310518.52</v>
      </c>
      <c r="AY97" s="1">
        <v>6118490.1099999994</v>
      </c>
      <c r="AZ97" s="1">
        <v>54744513.149999999</v>
      </c>
      <c r="BA97" s="1">
        <v>588715.41999999993</v>
      </c>
      <c r="BB97" s="1">
        <v>26791.369999999995</v>
      </c>
      <c r="BC97" s="1">
        <v>1137590.4300000002</v>
      </c>
    </row>
    <row r="98" spans="1:55" x14ac:dyDescent="0.25">
      <c r="A98" s="10" t="s">
        <v>242</v>
      </c>
      <c r="B98" s="10" t="s">
        <v>243</v>
      </c>
      <c r="C98">
        <v>4017.49</v>
      </c>
      <c r="D98" s="1">
        <v>54471937.380000003</v>
      </c>
      <c r="E98" s="1">
        <v>106087443.53999999</v>
      </c>
      <c r="F98" s="12">
        <v>1.9475614168067248</v>
      </c>
      <c r="G98" s="28">
        <v>4</v>
      </c>
      <c r="H98" s="1">
        <v>4191.55</v>
      </c>
      <c r="I98" s="1">
        <v>2416465.4300000002</v>
      </c>
      <c r="J98" s="1">
        <v>2420656.98</v>
      </c>
      <c r="K98" s="30">
        <v>1.05731</v>
      </c>
      <c r="L98" s="1">
        <v>13427380.699999999</v>
      </c>
      <c r="M98" s="1">
        <v>4475345.9800000004</v>
      </c>
      <c r="N98" s="1">
        <v>1659313.21</v>
      </c>
      <c r="O98" s="1">
        <v>552828.94999999995</v>
      </c>
      <c r="P98" s="1">
        <v>412343.84</v>
      </c>
      <c r="Q98" s="1">
        <v>1435590.81</v>
      </c>
      <c r="R98" s="1">
        <v>343706.84</v>
      </c>
      <c r="S98" s="1">
        <v>602296.13</v>
      </c>
      <c r="T98" s="1">
        <v>552616.75</v>
      </c>
      <c r="U98" s="1">
        <v>401630.73</v>
      </c>
      <c r="V98" s="1">
        <v>825218.66</v>
      </c>
      <c r="W98" s="1">
        <v>711754.19</v>
      </c>
      <c r="X98" s="1">
        <v>722717.14</v>
      </c>
      <c r="Y98" s="1">
        <v>26122743.93</v>
      </c>
      <c r="Z98" s="1">
        <v>361574.1</v>
      </c>
      <c r="AA98" s="1">
        <v>502186.25</v>
      </c>
      <c r="AB98" s="1">
        <v>1080704.81</v>
      </c>
      <c r="AC98" s="1">
        <v>116507.20999999999</v>
      </c>
      <c r="AD98" s="1">
        <v>1146993.3899999999</v>
      </c>
      <c r="AE98" s="1">
        <v>3129624.71</v>
      </c>
      <c r="AF98" s="1">
        <v>4929460.2299999995</v>
      </c>
      <c r="AG98" s="1">
        <v>3547443.67</v>
      </c>
      <c r="AH98" s="1">
        <v>9477037.6179900002</v>
      </c>
      <c r="AI98" s="1">
        <v>24291531.987989999</v>
      </c>
      <c r="AJ98" s="1">
        <v>3632493.93</v>
      </c>
      <c r="AK98" s="1">
        <v>20659038.057990003</v>
      </c>
      <c r="AL98" s="33">
        <v>24499710.207990002</v>
      </c>
      <c r="AM98" s="1">
        <v>108851.5</v>
      </c>
      <c r="AN98" s="1">
        <v>108851.5</v>
      </c>
      <c r="AO98" s="1">
        <v>113386.98</v>
      </c>
      <c r="AP98" s="1">
        <v>113386.98</v>
      </c>
      <c r="AQ98" s="1">
        <v>11338.69</v>
      </c>
      <c r="AR98" s="1">
        <v>11338.69</v>
      </c>
      <c r="AS98" s="1">
        <v>12094.61</v>
      </c>
      <c r="AT98" s="1">
        <v>12094.61</v>
      </c>
      <c r="AU98" s="1">
        <v>14362.35</v>
      </c>
      <c r="AV98" s="1">
        <v>2153596.73</v>
      </c>
      <c r="AW98" s="1">
        <v>854552.63</v>
      </c>
      <c r="AX98" s="1">
        <v>335627.84</v>
      </c>
      <c r="AY98" s="1">
        <v>3849483.1099999994</v>
      </c>
      <c r="AZ98" s="1">
        <v>54471937.380000003</v>
      </c>
      <c r="BA98" s="1">
        <v>68177.409999999989</v>
      </c>
      <c r="BB98" s="1">
        <v>8099.4600000000009</v>
      </c>
      <c r="BC98" s="1">
        <v>1460429.8000000003</v>
      </c>
    </row>
    <row r="99" spans="1:55" x14ac:dyDescent="0.25">
      <c r="A99" s="10" t="s">
        <v>244</v>
      </c>
      <c r="B99" s="10" t="s">
        <v>245</v>
      </c>
      <c r="C99">
        <v>6262.82</v>
      </c>
      <c r="D99" s="1">
        <v>95832190.540000007</v>
      </c>
      <c r="E99" s="1">
        <v>114541017.97</v>
      </c>
      <c r="F99" s="12">
        <v>1.1952248751132428</v>
      </c>
      <c r="G99" s="28">
        <v>4</v>
      </c>
      <c r="H99" s="1">
        <v>7374.18</v>
      </c>
      <c r="I99" s="1">
        <v>5619852.2599999998</v>
      </c>
      <c r="J99" s="1">
        <v>5627226.4399999995</v>
      </c>
      <c r="K99" s="30">
        <v>1.05731</v>
      </c>
      <c r="L99" s="1">
        <v>22472620.98</v>
      </c>
      <c r="M99" s="1">
        <v>7490124.5599999996</v>
      </c>
      <c r="N99" s="1">
        <v>2587305.61</v>
      </c>
      <c r="O99" s="1">
        <v>861884.3</v>
      </c>
      <c r="P99" s="1">
        <v>768635.98</v>
      </c>
      <c r="Q99" s="1">
        <v>2239199.87</v>
      </c>
      <c r="R99" s="1">
        <v>536439.65</v>
      </c>
      <c r="S99" s="1">
        <v>939138.04</v>
      </c>
      <c r="T99" s="1">
        <v>861553.47</v>
      </c>
      <c r="U99" s="1">
        <v>625992.04</v>
      </c>
      <c r="V99" s="1">
        <v>1286551.67</v>
      </c>
      <c r="W99" s="1">
        <v>1109655.6399999999</v>
      </c>
      <c r="X99" s="1">
        <v>1126906.06</v>
      </c>
      <c r="Y99" s="1">
        <v>42906007.869999997</v>
      </c>
      <c r="Z99" s="1">
        <v>563653.79999999993</v>
      </c>
      <c r="AA99" s="1">
        <v>782852.5</v>
      </c>
      <c r="AB99" s="1">
        <v>1684698.5799999998</v>
      </c>
      <c r="AC99" s="1">
        <v>181621.78</v>
      </c>
      <c r="AD99" s="1">
        <v>1788035.11</v>
      </c>
      <c r="AE99" s="1">
        <v>4878736.7799999993</v>
      </c>
      <c r="AF99" s="1">
        <v>7684480.1399999997</v>
      </c>
      <c r="AG99" s="1">
        <v>5530070.0599999996</v>
      </c>
      <c r="AH99" s="1">
        <v>17158657.883820001</v>
      </c>
      <c r="AI99" s="1">
        <v>40252806.633819997</v>
      </c>
      <c r="AJ99" s="1">
        <v>5662653.9500000002</v>
      </c>
      <c r="AK99" s="1">
        <v>34590152.683819994</v>
      </c>
      <c r="AL99" s="33">
        <v>40577333.323819995</v>
      </c>
      <c r="AM99" s="1">
        <v>1296391.1499999999</v>
      </c>
      <c r="AN99" s="1">
        <v>1296391.1499999999</v>
      </c>
      <c r="AO99" s="1">
        <v>1350060.99</v>
      </c>
      <c r="AP99" s="1">
        <v>1350060.99</v>
      </c>
      <c r="AQ99" s="1">
        <v>345452.33</v>
      </c>
      <c r="AR99" s="1">
        <v>345452.33</v>
      </c>
      <c r="AS99" s="1">
        <v>359814.68</v>
      </c>
      <c r="AT99" s="1">
        <v>359814.68</v>
      </c>
      <c r="AU99" s="1">
        <v>432382.35</v>
      </c>
      <c r="AV99" s="1">
        <v>3357010.57</v>
      </c>
      <c r="AW99" s="1">
        <v>1332070.28</v>
      </c>
      <c r="AX99" s="1">
        <v>523947.7</v>
      </c>
      <c r="AY99" s="1">
        <v>12348849.199999997</v>
      </c>
      <c r="AZ99" s="1">
        <v>95832190.540000007</v>
      </c>
      <c r="BA99" s="1">
        <v>1308983.29</v>
      </c>
      <c r="BB99" s="1">
        <v>94184.290000000008</v>
      </c>
      <c r="BC99" s="1">
        <v>1864624.4399999997</v>
      </c>
    </row>
    <row r="100" spans="1:55" x14ac:dyDescent="0.25">
      <c r="A100" s="10" t="s">
        <v>246</v>
      </c>
      <c r="B100" s="10" t="s">
        <v>247</v>
      </c>
      <c r="C100">
        <v>12087</v>
      </c>
      <c r="D100" s="1">
        <v>182704171.41</v>
      </c>
      <c r="E100" s="1">
        <v>180331958.25999999</v>
      </c>
      <c r="F100" s="12">
        <v>0.98701609748867414</v>
      </c>
      <c r="G100" s="28">
        <v>3</v>
      </c>
      <c r="H100" s="1">
        <v>299416.93</v>
      </c>
      <c r="I100" s="1">
        <v>12166540.490000002</v>
      </c>
      <c r="J100" s="1">
        <v>12465957.420000002</v>
      </c>
      <c r="K100" s="30">
        <v>1.05731</v>
      </c>
      <c r="L100" s="1">
        <v>42992574.060000002</v>
      </c>
      <c r="M100" s="1">
        <v>14329424.93</v>
      </c>
      <c r="N100" s="1">
        <v>4993640.32</v>
      </c>
      <c r="O100" s="1">
        <v>1664271.32</v>
      </c>
      <c r="P100" s="1">
        <v>1457500.47</v>
      </c>
      <c r="Q100" s="1">
        <v>4321074.7300000004</v>
      </c>
      <c r="R100" s="1">
        <v>1034975.19</v>
      </c>
      <c r="S100" s="1">
        <v>1812587.41</v>
      </c>
      <c r="T100" s="1">
        <v>1663632.49</v>
      </c>
      <c r="U100" s="1">
        <v>1208491.5900000001</v>
      </c>
      <c r="V100" s="1">
        <v>2484290.5699999998</v>
      </c>
      <c r="W100" s="1">
        <v>2142709.9300000002</v>
      </c>
      <c r="X100" s="1">
        <v>2174989.89</v>
      </c>
      <c r="Y100" s="1">
        <v>82280162.899999991</v>
      </c>
      <c r="Z100" s="1">
        <v>1087830</v>
      </c>
      <c r="AA100" s="1">
        <v>1510875</v>
      </c>
      <c r="AB100" s="1">
        <v>3251403</v>
      </c>
      <c r="AC100" s="1">
        <v>350523</v>
      </c>
      <c r="AD100" s="1">
        <v>3450838.5</v>
      </c>
      <c r="AE100" s="1">
        <v>9415773</v>
      </c>
      <c r="AF100" s="1">
        <v>14830749</v>
      </c>
      <c r="AG100" s="1">
        <v>10672821</v>
      </c>
      <c r="AH100" s="1">
        <v>32624358.746999998</v>
      </c>
      <c r="AI100" s="1">
        <v>77195171.246999994</v>
      </c>
      <c r="AJ100" s="1">
        <v>10928702.789999999</v>
      </c>
      <c r="AK100" s="1">
        <v>66266468.456999995</v>
      </c>
      <c r="AL100" s="33">
        <v>77821495.196999997</v>
      </c>
      <c r="AM100" s="1">
        <v>2224652.58</v>
      </c>
      <c r="AN100" s="1">
        <v>2224652.58</v>
      </c>
      <c r="AO100" s="1">
        <v>2316873.9900000002</v>
      </c>
      <c r="AP100" s="1">
        <v>2316873.9900000002</v>
      </c>
      <c r="AQ100" s="1">
        <v>648573.53</v>
      </c>
      <c r="AR100" s="1">
        <v>648573.53</v>
      </c>
      <c r="AS100" s="1">
        <v>675030.49</v>
      </c>
      <c r="AT100" s="1">
        <v>675030.49</v>
      </c>
      <c r="AU100" s="1">
        <v>810338.96</v>
      </c>
      <c r="AV100" s="1">
        <v>6479688.04</v>
      </c>
      <c r="AW100" s="1">
        <v>2571156.6</v>
      </c>
      <c r="AX100" s="1">
        <v>1011068.42</v>
      </c>
      <c r="AY100" s="1">
        <v>22602513.200000003</v>
      </c>
      <c r="AZ100" s="1">
        <v>182704171.41</v>
      </c>
      <c r="BA100" s="1">
        <v>1995454.7400000002</v>
      </c>
      <c r="BB100" s="1">
        <v>196133.18</v>
      </c>
      <c r="BC100" s="1">
        <v>3998952.5700000008</v>
      </c>
    </row>
    <row r="101" spans="1:55" x14ac:dyDescent="0.25">
      <c r="A101" s="10" t="s">
        <v>248</v>
      </c>
      <c r="B101" s="10" t="s">
        <v>249</v>
      </c>
      <c r="C101">
        <v>11997.5</v>
      </c>
      <c r="D101" s="1">
        <v>183902853.05000001</v>
      </c>
      <c r="E101" s="1">
        <v>202850946.33000001</v>
      </c>
      <c r="F101" s="12">
        <v>1.1030331665101918</v>
      </c>
      <c r="G101" s="28">
        <v>4</v>
      </c>
      <c r="H101" s="1">
        <v>14151.12</v>
      </c>
      <c r="I101" s="1">
        <v>10116663.339999998</v>
      </c>
      <c r="J101" s="1">
        <v>10130814.459999997</v>
      </c>
      <c r="K101" s="30">
        <v>1.05731</v>
      </c>
      <c r="L101" s="1">
        <v>43172718.630000003</v>
      </c>
      <c r="M101" s="1">
        <v>14389467.109999999</v>
      </c>
      <c r="N101" s="1">
        <v>4956454.51</v>
      </c>
      <c r="O101" s="1">
        <v>1651876.05</v>
      </c>
      <c r="P101" s="1">
        <v>1476044.12</v>
      </c>
      <c r="Q101" s="1">
        <v>4289788.5</v>
      </c>
      <c r="R101" s="1">
        <v>1027265.88</v>
      </c>
      <c r="S101" s="1">
        <v>1799089.74</v>
      </c>
      <c r="T101" s="1">
        <v>1651241.98</v>
      </c>
      <c r="U101" s="1">
        <v>1199493.1399999999</v>
      </c>
      <c r="V101" s="1">
        <v>2465787.91</v>
      </c>
      <c r="W101" s="1">
        <v>2126751.3199999998</v>
      </c>
      <c r="X101" s="1">
        <v>2158793.54</v>
      </c>
      <c r="Y101" s="1">
        <v>82364772.429999977</v>
      </c>
      <c r="Z101" s="1">
        <v>1079775</v>
      </c>
      <c r="AA101" s="1">
        <v>1499687.5</v>
      </c>
      <c r="AB101" s="1">
        <v>3227327.5</v>
      </c>
      <c r="AC101" s="1">
        <v>347927.5</v>
      </c>
      <c r="AD101" s="1">
        <v>3425286.25</v>
      </c>
      <c r="AE101" s="1">
        <v>9346052.5</v>
      </c>
      <c r="AF101" s="1">
        <v>14720932.5</v>
      </c>
      <c r="AG101" s="1">
        <v>10593792.5</v>
      </c>
      <c r="AH101" s="1">
        <v>32940258.436499998</v>
      </c>
      <c r="AI101" s="1">
        <v>77181039.686499998</v>
      </c>
      <c r="AJ101" s="1">
        <v>10847779.57</v>
      </c>
      <c r="AK101" s="1">
        <v>66333260.116499998</v>
      </c>
      <c r="AL101" s="33">
        <v>77802725.926499993</v>
      </c>
      <c r="AM101" s="1">
        <v>2573128.5699999998</v>
      </c>
      <c r="AN101" s="1">
        <v>2573128.5699999998</v>
      </c>
      <c r="AO101" s="1">
        <v>2679712.33</v>
      </c>
      <c r="AP101" s="1">
        <v>2679712.33</v>
      </c>
      <c r="AQ101" s="1">
        <v>607754.22</v>
      </c>
      <c r="AR101" s="1">
        <v>607754.22</v>
      </c>
      <c r="AS101" s="1">
        <v>633455.27</v>
      </c>
      <c r="AT101" s="1">
        <v>633455.27</v>
      </c>
      <c r="AU101" s="1">
        <v>760448.69</v>
      </c>
      <c r="AV101" s="1">
        <v>6431309.5999999996</v>
      </c>
      <c r="AW101" s="1">
        <v>2551959.91</v>
      </c>
      <c r="AX101" s="1">
        <v>1003535.62</v>
      </c>
      <c r="AY101" s="1">
        <v>23735354.600000001</v>
      </c>
      <c r="AZ101" s="1">
        <v>183902853.05000001</v>
      </c>
      <c r="BA101" s="1">
        <v>2332498.5599999996</v>
      </c>
      <c r="BB101" s="1">
        <v>190784.29</v>
      </c>
      <c r="BC101" s="1">
        <v>3389834.3200000003</v>
      </c>
    </row>
    <row r="102" spans="1:55" x14ac:dyDescent="0.25">
      <c r="A102" s="10" t="s">
        <v>250</v>
      </c>
      <c r="B102" s="10" t="s">
        <v>251</v>
      </c>
      <c r="C102">
        <v>4632.1499999999996</v>
      </c>
      <c r="D102" s="1">
        <v>71952875.049999997</v>
      </c>
      <c r="E102" s="1">
        <v>128981397.10000001</v>
      </c>
      <c r="F102" s="12">
        <v>1.7925815613395704</v>
      </c>
      <c r="G102" s="28">
        <v>4</v>
      </c>
      <c r="H102" s="1">
        <v>5536.69</v>
      </c>
      <c r="I102" s="1">
        <v>4848279.96</v>
      </c>
      <c r="J102" s="1">
        <v>4853816.6500000004</v>
      </c>
      <c r="K102" s="30">
        <v>1.05731</v>
      </c>
      <c r="L102" s="1">
        <v>16824510.5</v>
      </c>
      <c r="M102" s="1">
        <v>5607609.3499999996</v>
      </c>
      <c r="N102" s="1">
        <v>1913829.38</v>
      </c>
      <c r="O102" s="1">
        <v>637943.12</v>
      </c>
      <c r="P102" s="1">
        <v>580803.21</v>
      </c>
      <c r="Q102" s="1">
        <v>1655488.29</v>
      </c>
      <c r="R102" s="1">
        <v>396387.14</v>
      </c>
      <c r="S102" s="1">
        <v>694680.2</v>
      </c>
      <c r="T102" s="1">
        <v>637698.25</v>
      </c>
      <c r="U102" s="1">
        <v>463120.13</v>
      </c>
      <c r="V102" s="1">
        <v>952270.26</v>
      </c>
      <c r="W102" s="1">
        <v>821336.67</v>
      </c>
      <c r="X102" s="1">
        <v>833572.16</v>
      </c>
      <c r="Y102" s="1">
        <v>32019248.660000004</v>
      </c>
      <c r="Z102" s="1">
        <v>416893.49999999994</v>
      </c>
      <c r="AA102" s="1">
        <v>579018.75</v>
      </c>
      <c r="AB102" s="1">
        <v>1246048.3499999999</v>
      </c>
      <c r="AC102" s="1">
        <v>134332.34999999998</v>
      </c>
      <c r="AD102" s="1">
        <v>1322478.82</v>
      </c>
      <c r="AE102" s="1">
        <v>3608444.8499999996</v>
      </c>
      <c r="AF102" s="1">
        <v>5683648.0499999998</v>
      </c>
      <c r="AG102" s="1">
        <v>4090188.4499999997</v>
      </c>
      <c r="AH102" s="1">
        <v>12925404.613649998</v>
      </c>
      <c r="AI102" s="1">
        <v>30006457.733649995</v>
      </c>
      <c r="AJ102" s="1">
        <v>4188251.06</v>
      </c>
      <c r="AK102" s="1">
        <v>25818206.67365</v>
      </c>
      <c r="AL102" s="33">
        <v>30246486.393649999</v>
      </c>
      <c r="AM102" s="1">
        <v>1107412.8500000001</v>
      </c>
      <c r="AN102" s="1">
        <v>1107412.8500000001</v>
      </c>
      <c r="AO102" s="1">
        <v>1153523.56</v>
      </c>
      <c r="AP102" s="1">
        <v>1153523.56</v>
      </c>
      <c r="AQ102" s="1">
        <v>245671.79</v>
      </c>
      <c r="AR102" s="1">
        <v>245671.79</v>
      </c>
      <c r="AS102" s="1">
        <v>255498.66</v>
      </c>
      <c r="AT102" s="1">
        <v>255498.66</v>
      </c>
      <c r="AU102" s="1">
        <v>306900.76</v>
      </c>
      <c r="AV102" s="1">
        <v>2483174.89</v>
      </c>
      <c r="AW102" s="1">
        <v>985330.07</v>
      </c>
      <c r="AX102" s="1">
        <v>387520.42</v>
      </c>
      <c r="AY102" s="1">
        <v>9687139.8600000013</v>
      </c>
      <c r="AZ102" s="1">
        <v>71952875.049999997</v>
      </c>
      <c r="BA102" s="1">
        <v>1439233.57</v>
      </c>
      <c r="BB102" s="1">
        <v>105687.71</v>
      </c>
      <c r="BC102" s="1">
        <v>1597910.83</v>
      </c>
    </row>
    <row r="103" spans="1:55" x14ac:dyDescent="0.25">
      <c r="A103" s="10" t="s">
        <v>252</v>
      </c>
      <c r="B103" s="10" t="s">
        <v>253</v>
      </c>
      <c r="C103">
        <v>5208.99</v>
      </c>
      <c r="D103" s="1">
        <v>73930327.790000007</v>
      </c>
      <c r="E103" s="1">
        <v>113576632.61</v>
      </c>
      <c r="F103" s="12">
        <v>1.5362657789454932</v>
      </c>
      <c r="G103" s="28">
        <v>4</v>
      </c>
      <c r="H103" s="1">
        <v>5688.85</v>
      </c>
      <c r="I103" s="1">
        <v>3353055.02</v>
      </c>
      <c r="J103" s="1">
        <v>3358743.87</v>
      </c>
      <c r="K103" s="30">
        <v>1.05731</v>
      </c>
      <c r="L103" s="1">
        <v>17835964.370000001</v>
      </c>
      <c r="M103" s="1">
        <v>5944726.9199999999</v>
      </c>
      <c r="N103" s="1">
        <v>2151818.5299999998</v>
      </c>
      <c r="O103" s="1">
        <v>717272.84</v>
      </c>
      <c r="P103" s="1">
        <v>572705.18999999994</v>
      </c>
      <c r="Q103" s="1">
        <v>1861977.38</v>
      </c>
      <c r="R103" s="1">
        <v>445855.23</v>
      </c>
      <c r="S103" s="1">
        <v>781065.3</v>
      </c>
      <c r="T103" s="1">
        <v>716997.52</v>
      </c>
      <c r="U103" s="1">
        <v>520710.2</v>
      </c>
      <c r="V103" s="1">
        <v>1070687.29</v>
      </c>
      <c r="W103" s="1">
        <v>923471.8</v>
      </c>
      <c r="X103" s="1">
        <v>937228.80000000005</v>
      </c>
      <c r="Y103" s="1">
        <v>34480481.369999997</v>
      </c>
      <c r="Z103" s="1">
        <v>468809.1</v>
      </c>
      <c r="AA103" s="1">
        <v>651123.75</v>
      </c>
      <c r="AB103" s="1">
        <v>1401218.31</v>
      </c>
      <c r="AC103" s="1">
        <v>151060.71</v>
      </c>
      <c r="AD103" s="1">
        <v>1487166.64</v>
      </c>
      <c r="AE103" s="1">
        <v>4057803.21</v>
      </c>
      <c r="AF103" s="1">
        <v>6391430.7299999995</v>
      </c>
      <c r="AG103" s="1">
        <v>4599538.17</v>
      </c>
      <c r="AH103" s="1">
        <v>13009397.513489999</v>
      </c>
      <c r="AI103" s="1">
        <v>32217548.133489996</v>
      </c>
      <c r="AJ103" s="1">
        <v>4709812.4800000004</v>
      </c>
      <c r="AK103" s="1">
        <v>27507735.653490003</v>
      </c>
      <c r="AL103" s="33">
        <v>32487467.483490005</v>
      </c>
      <c r="AM103" s="1">
        <v>452792.01</v>
      </c>
      <c r="AN103" s="1">
        <v>452792.01</v>
      </c>
      <c r="AO103" s="1">
        <v>471689.84</v>
      </c>
      <c r="AP103" s="1">
        <v>471689.84</v>
      </c>
      <c r="AQ103" s="1">
        <v>145891.24</v>
      </c>
      <c r="AR103" s="1">
        <v>145891.24</v>
      </c>
      <c r="AS103" s="1">
        <v>151938.54999999999</v>
      </c>
      <c r="AT103" s="1">
        <v>151938.54999999999</v>
      </c>
      <c r="AU103" s="1">
        <v>182175.08</v>
      </c>
      <c r="AV103" s="1">
        <v>2792343.4</v>
      </c>
      <c r="AW103" s="1">
        <v>1108008.92</v>
      </c>
      <c r="AX103" s="1">
        <v>435228.12</v>
      </c>
      <c r="AY103" s="1">
        <v>6962378.7999999998</v>
      </c>
      <c r="AZ103" s="1">
        <v>73930327.790000007</v>
      </c>
      <c r="BA103" s="1">
        <v>279259.33</v>
      </c>
      <c r="BB103" s="1">
        <v>38116.840000000004</v>
      </c>
      <c r="BC103" s="1">
        <v>1477843.92</v>
      </c>
    </row>
    <row r="104" spans="1:55" x14ac:dyDescent="0.25">
      <c r="A104" s="143" t="s">
        <v>254</v>
      </c>
      <c r="B104" s="149" t="s">
        <v>2109</v>
      </c>
      <c r="C104">
        <v>79.989999999999995</v>
      </c>
      <c r="D104" s="1">
        <v>1332927.04</v>
      </c>
      <c r="E104" s="1">
        <v>818559.29</v>
      </c>
      <c r="F104" s="12">
        <v>0.61410659806256163</v>
      </c>
      <c r="G104" s="28">
        <v>1</v>
      </c>
      <c r="H104" s="1">
        <v>65690.929999999993</v>
      </c>
      <c r="I104" s="1">
        <v>685266.59</v>
      </c>
      <c r="J104" s="1">
        <v>750957.52</v>
      </c>
      <c r="K104" s="30">
        <v>1.05731</v>
      </c>
      <c r="L104" s="1">
        <v>289722.02</v>
      </c>
      <c r="M104" s="1">
        <v>88787.13</v>
      </c>
      <c r="N104" s="1">
        <v>31273.16</v>
      </c>
      <c r="O104" s="1">
        <v>11144.68</v>
      </c>
      <c r="P104" s="1">
        <v>11096.1</v>
      </c>
      <c r="Q104" s="1">
        <v>26937.3</v>
      </c>
      <c r="R104" s="1">
        <v>6424.42</v>
      </c>
      <c r="S104" s="1">
        <v>11398.03</v>
      </c>
      <c r="T104" s="1">
        <v>11564.47</v>
      </c>
      <c r="U104" s="1">
        <v>7798.65</v>
      </c>
      <c r="V104" s="1">
        <v>17269.14</v>
      </c>
      <c r="W104" s="1">
        <v>14894.7</v>
      </c>
      <c r="X104" s="1">
        <v>13676.91</v>
      </c>
      <c r="Y104" s="1">
        <v>541986.71</v>
      </c>
      <c r="Z104" s="1">
        <v>7199.0999999999995</v>
      </c>
      <c r="AA104" s="1">
        <v>9998.75</v>
      </c>
      <c r="AB104" s="1">
        <v>21517.309999999998</v>
      </c>
      <c r="AC104" s="1">
        <v>2319.71</v>
      </c>
      <c r="AD104" s="1">
        <v>45674.29</v>
      </c>
      <c r="AE104" s="1">
        <v>52358.21</v>
      </c>
      <c r="AF104" s="1">
        <v>98147.73</v>
      </c>
      <c r="AG104" s="1">
        <v>70631.17</v>
      </c>
      <c r="AH104" s="1">
        <v>240101.94248999999</v>
      </c>
      <c r="AI104" s="1">
        <v>547948.21248999995</v>
      </c>
      <c r="AJ104" s="1">
        <v>72324.55</v>
      </c>
      <c r="AK104" s="1">
        <v>475623.66248999996</v>
      </c>
      <c r="AL104" s="33">
        <v>552093.12248999998</v>
      </c>
      <c r="AM104" s="1">
        <v>25701.040000000001</v>
      </c>
      <c r="AN104" s="1">
        <v>25701.040000000001</v>
      </c>
      <c r="AO104" s="1">
        <v>26456.959999999999</v>
      </c>
      <c r="AP104" s="1">
        <v>26456.959999999999</v>
      </c>
      <c r="AQ104" s="1">
        <v>12850.52</v>
      </c>
      <c r="AR104" s="1">
        <v>12850.52</v>
      </c>
      <c r="AS104" s="1">
        <v>13606.43</v>
      </c>
      <c r="AT104" s="1">
        <v>13606.43</v>
      </c>
      <c r="AU104" s="1">
        <v>16630.09</v>
      </c>
      <c r="AV104" s="1">
        <v>42331.13</v>
      </c>
      <c r="AW104" s="1">
        <v>16797.099999999999</v>
      </c>
      <c r="AX104" s="1">
        <v>5858.84</v>
      </c>
      <c r="AY104" s="1">
        <v>238847.06</v>
      </c>
      <c r="AZ104" s="1">
        <v>1332927.04</v>
      </c>
      <c r="BA104" s="1">
        <v>24161.25</v>
      </c>
      <c r="BB104" s="1">
        <v>7907.92</v>
      </c>
      <c r="BC104" s="1">
        <v>10692.68</v>
      </c>
    </row>
    <row r="105" spans="1:55" x14ac:dyDescent="0.25">
      <c r="A105" s="143" t="s">
        <v>255</v>
      </c>
      <c r="B105" s="10" t="s">
        <v>256</v>
      </c>
      <c r="C105">
        <v>1915</v>
      </c>
      <c r="D105" s="1">
        <v>31632757.059999999</v>
      </c>
      <c r="E105" s="1">
        <v>14179163.75</v>
      </c>
      <c r="F105" s="12">
        <v>0.448243057761466</v>
      </c>
      <c r="G105" s="28">
        <v>1</v>
      </c>
      <c r="H105" s="1">
        <v>3337736.64</v>
      </c>
      <c r="I105" s="1">
        <v>11015888.049999999</v>
      </c>
      <c r="J105" s="1">
        <v>14353624.689999999</v>
      </c>
      <c r="K105" s="30">
        <v>1.05731</v>
      </c>
      <c r="L105" s="1">
        <v>6945572.6799999997</v>
      </c>
      <c r="M105" s="1">
        <v>2110063.39</v>
      </c>
      <c r="N105" s="1">
        <v>765894.29</v>
      </c>
      <c r="O105" s="1">
        <v>273234.7</v>
      </c>
      <c r="P105" s="1">
        <v>262438.93</v>
      </c>
      <c r="Q105" s="1">
        <v>652089.78</v>
      </c>
      <c r="R105" s="1">
        <v>163180.44</v>
      </c>
      <c r="S105" s="1">
        <v>279251.84000000003</v>
      </c>
      <c r="T105" s="1">
        <v>284155.69</v>
      </c>
      <c r="U105" s="1">
        <v>191366.99</v>
      </c>
      <c r="V105" s="1">
        <v>424327.67999999999</v>
      </c>
      <c r="W105" s="1">
        <v>365984.21</v>
      </c>
      <c r="X105" s="1">
        <v>335084.49</v>
      </c>
      <c r="Y105" s="1">
        <v>13052645.109999998</v>
      </c>
      <c r="Z105" s="1">
        <v>172350</v>
      </c>
      <c r="AA105" s="1">
        <v>239375</v>
      </c>
      <c r="AB105" s="1">
        <v>515135</v>
      </c>
      <c r="AC105" s="1">
        <v>55535</v>
      </c>
      <c r="AD105" s="1">
        <v>1093465</v>
      </c>
      <c r="AE105" s="1">
        <v>1222847</v>
      </c>
      <c r="AF105" s="1">
        <v>2349705</v>
      </c>
      <c r="AG105" s="1">
        <v>1690945</v>
      </c>
      <c r="AH105" s="1">
        <v>5694155.3550000004</v>
      </c>
      <c r="AI105" s="1">
        <v>13033512.355</v>
      </c>
      <c r="AJ105" s="1">
        <v>1731485.55</v>
      </c>
      <c r="AK105" s="1">
        <v>11302026.805</v>
      </c>
      <c r="AL105" s="33">
        <v>13132743.785</v>
      </c>
      <c r="AM105" s="1">
        <v>616825.18000000005</v>
      </c>
      <c r="AN105" s="1">
        <v>616825.18000000005</v>
      </c>
      <c r="AO105" s="1">
        <v>642526.22</v>
      </c>
      <c r="AP105" s="1">
        <v>642526.22</v>
      </c>
      <c r="AQ105" s="1">
        <v>250207.27</v>
      </c>
      <c r="AR105" s="1">
        <v>250207.27</v>
      </c>
      <c r="AS105" s="1">
        <v>260790.05</v>
      </c>
      <c r="AT105" s="1">
        <v>260790.05</v>
      </c>
      <c r="AU105" s="1">
        <v>312948.06</v>
      </c>
      <c r="AV105" s="1">
        <v>1026530.14</v>
      </c>
      <c r="AW105" s="1">
        <v>407329.75</v>
      </c>
      <c r="AX105" s="1">
        <v>159862.63</v>
      </c>
      <c r="AY105" s="1">
        <v>5447368.0199999996</v>
      </c>
      <c r="AZ105" s="1">
        <v>31632757.059999999</v>
      </c>
      <c r="BA105" s="1">
        <v>942788.72</v>
      </c>
      <c r="BB105" s="1">
        <v>258564.43</v>
      </c>
      <c r="BC105" s="1">
        <v>415398.65</v>
      </c>
    </row>
    <row r="106" spans="1:55" x14ac:dyDescent="0.25">
      <c r="A106" s="10" t="s">
        <v>257</v>
      </c>
      <c r="B106" s="10" t="s">
        <v>258</v>
      </c>
      <c r="C106">
        <v>195.25</v>
      </c>
      <c r="D106" s="1">
        <v>2832097.18</v>
      </c>
      <c r="E106" s="1">
        <v>7049420.4100000001</v>
      </c>
      <c r="F106" s="12">
        <v>2.4891167082056129</v>
      </c>
      <c r="G106" s="28">
        <v>4</v>
      </c>
      <c r="H106" s="1">
        <v>217.92</v>
      </c>
      <c r="I106" s="1">
        <v>269866.96000000002</v>
      </c>
      <c r="J106" s="1">
        <v>270084.88</v>
      </c>
      <c r="K106" s="30">
        <v>1.05731</v>
      </c>
      <c r="L106" s="1">
        <v>691480.74</v>
      </c>
      <c r="M106" s="1">
        <v>138296.14000000001</v>
      </c>
      <c r="N106" s="1">
        <v>69868.36</v>
      </c>
      <c r="O106" s="1">
        <v>30252.28</v>
      </c>
      <c r="P106" s="1">
        <v>25749.24</v>
      </c>
      <c r="Q106" s="1">
        <v>41520.93</v>
      </c>
      <c r="R106" s="1">
        <v>16061.06</v>
      </c>
      <c r="S106" s="1">
        <v>25795.55</v>
      </c>
      <c r="T106" s="1">
        <v>34693.42</v>
      </c>
      <c r="U106" s="1">
        <v>19196.68</v>
      </c>
      <c r="V106" s="1">
        <v>51807.44</v>
      </c>
      <c r="W106" s="1">
        <v>44684.11</v>
      </c>
      <c r="X106" s="1">
        <v>30953.02</v>
      </c>
      <c r="Y106" s="1">
        <v>1220358.9700000002</v>
      </c>
      <c r="Z106" s="1">
        <v>17190</v>
      </c>
      <c r="AA106" s="1">
        <v>24406.25</v>
      </c>
      <c r="AB106" s="1">
        <v>52522.25</v>
      </c>
      <c r="AC106" s="1">
        <v>5662.25</v>
      </c>
      <c r="AD106" s="1">
        <v>55743.87</v>
      </c>
      <c r="AE106" s="1">
        <v>28137</v>
      </c>
      <c r="AF106" s="1">
        <v>239571.75</v>
      </c>
      <c r="AG106" s="1">
        <v>172405.75</v>
      </c>
      <c r="AH106" s="1">
        <v>527642.47274999996</v>
      </c>
      <c r="AI106" s="1">
        <v>1123281.5927499998</v>
      </c>
      <c r="AJ106" s="1">
        <v>176539.19</v>
      </c>
      <c r="AK106" s="1">
        <v>946742.40274999989</v>
      </c>
      <c r="AL106" s="33">
        <v>1133399.0527499998</v>
      </c>
      <c r="AM106" s="1">
        <v>49890.27</v>
      </c>
      <c r="AN106" s="1">
        <v>49890.27</v>
      </c>
      <c r="AO106" s="1">
        <v>52158.01</v>
      </c>
      <c r="AP106" s="1">
        <v>52158.01</v>
      </c>
      <c r="AQ106" s="1">
        <v>21165.56</v>
      </c>
      <c r="AR106" s="1">
        <v>21165.56</v>
      </c>
      <c r="AS106" s="1">
        <v>21921.48</v>
      </c>
      <c r="AT106" s="1">
        <v>21921.48</v>
      </c>
      <c r="AU106" s="1">
        <v>26456.959999999999</v>
      </c>
      <c r="AV106" s="1">
        <v>104316.02</v>
      </c>
      <c r="AW106" s="1">
        <v>41392.86</v>
      </c>
      <c r="AX106" s="1">
        <v>15902.56</v>
      </c>
      <c r="AY106" s="1">
        <v>478339.04</v>
      </c>
      <c r="AZ106" s="1">
        <v>2832097.18</v>
      </c>
      <c r="BA106" s="1">
        <v>145566.60999999999</v>
      </c>
      <c r="BB106" s="1">
        <v>52.95</v>
      </c>
      <c r="BC106" s="1">
        <v>64593.76999999999</v>
      </c>
    </row>
    <row r="107" spans="1:55" x14ac:dyDescent="0.25">
      <c r="A107" s="10" t="s">
        <v>259</v>
      </c>
      <c r="B107" s="10" t="s">
        <v>260</v>
      </c>
      <c r="C107">
        <v>394.05</v>
      </c>
      <c r="D107" s="1">
        <v>6020570.5599999996</v>
      </c>
      <c r="E107" s="1">
        <v>5413597.7000000002</v>
      </c>
      <c r="F107" s="12">
        <v>0.8991834986483408</v>
      </c>
      <c r="G107" s="28">
        <v>2</v>
      </c>
      <c r="H107" s="1">
        <v>11799.95</v>
      </c>
      <c r="I107" s="1">
        <v>532392.44999999995</v>
      </c>
      <c r="J107" s="1">
        <v>544192.39999999991</v>
      </c>
      <c r="K107" s="30">
        <v>1.05731</v>
      </c>
      <c r="L107" s="1">
        <v>1409612.3</v>
      </c>
      <c r="M107" s="1">
        <v>281922.46000000002</v>
      </c>
      <c r="N107" s="1">
        <v>141177.31</v>
      </c>
      <c r="O107" s="1">
        <v>61945.14</v>
      </c>
      <c r="P107" s="1">
        <v>54070.8</v>
      </c>
      <c r="Q107" s="1">
        <v>86175.52</v>
      </c>
      <c r="R107" s="1">
        <v>32764.57</v>
      </c>
      <c r="S107" s="1">
        <v>52190.99</v>
      </c>
      <c r="T107" s="1">
        <v>71038.92</v>
      </c>
      <c r="U107" s="1">
        <v>38993.269999999997</v>
      </c>
      <c r="V107" s="1">
        <v>106081.92</v>
      </c>
      <c r="W107" s="1">
        <v>91496.05</v>
      </c>
      <c r="X107" s="1">
        <v>62625.88</v>
      </c>
      <c r="Y107" s="1">
        <v>2490095.13</v>
      </c>
      <c r="Z107" s="1">
        <v>35172</v>
      </c>
      <c r="AA107" s="1">
        <v>49256.25</v>
      </c>
      <c r="AB107" s="1">
        <v>105999.45000000001</v>
      </c>
      <c r="AC107" s="1">
        <v>11427.449999999999</v>
      </c>
      <c r="AD107" s="1">
        <v>225002.55</v>
      </c>
      <c r="AE107" s="1">
        <v>59320.479999999996</v>
      </c>
      <c r="AF107" s="1">
        <v>483499.35</v>
      </c>
      <c r="AG107" s="1">
        <v>347946.15</v>
      </c>
      <c r="AH107" s="1">
        <v>1106268.4885499997</v>
      </c>
      <c r="AI107" s="1">
        <v>2423892.1685499996</v>
      </c>
      <c r="AJ107" s="1">
        <v>356288.18</v>
      </c>
      <c r="AK107" s="1">
        <v>2067603.9885500001</v>
      </c>
      <c r="AL107" s="33">
        <v>2444311.0385500002</v>
      </c>
      <c r="AM107" s="1">
        <v>114898.8</v>
      </c>
      <c r="AN107" s="1">
        <v>114898.8</v>
      </c>
      <c r="AO107" s="1">
        <v>119434.28</v>
      </c>
      <c r="AP107" s="1">
        <v>119434.28</v>
      </c>
      <c r="AQ107" s="1">
        <v>54425.75</v>
      </c>
      <c r="AR107" s="1">
        <v>54425.75</v>
      </c>
      <c r="AS107" s="1">
        <v>56693.49</v>
      </c>
      <c r="AT107" s="1">
        <v>56693.49</v>
      </c>
      <c r="AU107" s="1">
        <v>68032.179999999993</v>
      </c>
      <c r="AV107" s="1">
        <v>210899.78</v>
      </c>
      <c r="AW107" s="1">
        <v>83685.56</v>
      </c>
      <c r="AX107" s="1">
        <v>32642.1</v>
      </c>
      <c r="AY107" s="1">
        <v>1086164.2600000002</v>
      </c>
      <c r="AZ107" s="1">
        <v>6020570.5599999996</v>
      </c>
      <c r="BA107" s="1">
        <v>209914.91</v>
      </c>
      <c r="BB107" s="1">
        <v>14421.98</v>
      </c>
      <c r="BC107" s="1">
        <v>120001.46</v>
      </c>
    </row>
    <row r="108" spans="1:55" x14ac:dyDescent="0.25">
      <c r="A108" s="10" t="s">
        <v>261</v>
      </c>
      <c r="B108" s="10" t="s">
        <v>262</v>
      </c>
      <c r="C108">
        <v>1019.39</v>
      </c>
      <c r="D108" s="1">
        <v>15411530.35</v>
      </c>
      <c r="E108" s="1">
        <v>13431617</v>
      </c>
      <c r="F108" s="12">
        <v>0.87153038633830415</v>
      </c>
      <c r="G108" s="28">
        <v>2</v>
      </c>
      <c r="H108" s="1">
        <v>30525.96</v>
      </c>
      <c r="I108" s="1">
        <v>1310065.3000000003</v>
      </c>
      <c r="J108" s="1">
        <v>1340591.2600000002</v>
      </c>
      <c r="K108" s="30">
        <v>1.05731</v>
      </c>
      <c r="L108" s="1">
        <v>3639637.68</v>
      </c>
      <c r="M108" s="1">
        <v>727927.53</v>
      </c>
      <c r="N108" s="1">
        <v>366628.85</v>
      </c>
      <c r="O108" s="1">
        <v>162786.09</v>
      </c>
      <c r="P108" s="1">
        <v>137728.71</v>
      </c>
      <c r="Q108" s="1">
        <v>227190.01</v>
      </c>
      <c r="R108" s="1">
        <v>86729.76</v>
      </c>
      <c r="S108" s="1">
        <v>135576.60999999999</v>
      </c>
      <c r="T108" s="1">
        <v>186683.68</v>
      </c>
      <c r="U108" s="1">
        <v>101682.46</v>
      </c>
      <c r="V108" s="1">
        <v>278773.42</v>
      </c>
      <c r="W108" s="1">
        <v>240443.12</v>
      </c>
      <c r="X108" s="1">
        <v>162683.34</v>
      </c>
      <c r="Y108" s="1">
        <v>6454471.2599999988</v>
      </c>
      <c r="Z108" s="1">
        <v>90740.700000000012</v>
      </c>
      <c r="AA108" s="1">
        <v>127423.75</v>
      </c>
      <c r="AB108" s="1">
        <v>274215.91000000003</v>
      </c>
      <c r="AC108" s="1">
        <v>29562.310000000005</v>
      </c>
      <c r="AD108" s="1">
        <v>582071.68999999994</v>
      </c>
      <c r="AE108" s="1">
        <v>154684.57</v>
      </c>
      <c r="AF108" s="1">
        <v>1250791.53</v>
      </c>
      <c r="AG108" s="1">
        <v>900121.37</v>
      </c>
      <c r="AH108" s="1">
        <v>2826006.9558899999</v>
      </c>
      <c r="AI108" s="1">
        <v>6235618.7858899999</v>
      </c>
      <c r="AJ108" s="1">
        <v>921701.85</v>
      </c>
      <c r="AK108" s="1">
        <v>5313916.9358900003</v>
      </c>
      <c r="AL108" s="33">
        <v>6288441.5158900004</v>
      </c>
      <c r="AM108" s="1">
        <v>293294.32</v>
      </c>
      <c r="AN108" s="1">
        <v>293294.32</v>
      </c>
      <c r="AO108" s="1">
        <v>305388.93</v>
      </c>
      <c r="AP108" s="1">
        <v>305388.93</v>
      </c>
      <c r="AQ108" s="1">
        <v>117166.54</v>
      </c>
      <c r="AR108" s="1">
        <v>117166.54</v>
      </c>
      <c r="AS108" s="1">
        <v>121702.02</v>
      </c>
      <c r="AT108" s="1">
        <v>121702.02</v>
      </c>
      <c r="AU108" s="1">
        <v>146647.16</v>
      </c>
      <c r="AV108" s="1">
        <v>545769.32999999996</v>
      </c>
      <c r="AW108" s="1">
        <v>216562.65</v>
      </c>
      <c r="AX108" s="1">
        <v>84534.69</v>
      </c>
      <c r="AY108" s="1">
        <v>2668617.4499999997</v>
      </c>
      <c r="AZ108" s="1">
        <v>15411530.35</v>
      </c>
      <c r="BA108" s="1">
        <v>422986.03999999992</v>
      </c>
      <c r="BB108" s="1">
        <v>50950.95</v>
      </c>
      <c r="BC108" s="1">
        <v>316171.01</v>
      </c>
    </row>
    <row r="109" spans="1:55" x14ac:dyDescent="0.25">
      <c r="A109" s="10" t="s">
        <v>263</v>
      </c>
      <c r="B109" s="10" t="s">
        <v>264</v>
      </c>
      <c r="C109">
        <v>1298.81</v>
      </c>
      <c r="D109" s="1">
        <v>21152666.620000001</v>
      </c>
      <c r="E109" s="1">
        <v>15812934.379999999</v>
      </c>
      <c r="F109" s="12">
        <v>0.74756221823345681</v>
      </c>
      <c r="G109" s="28">
        <v>2</v>
      </c>
      <c r="H109" s="1">
        <v>107680.18</v>
      </c>
      <c r="I109" s="1">
        <v>3840914.9199999995</v>
      </c>
      <c r="J109" s="1">
        <v>3948595.0999999996</v>
      </c>
      <c r="K109" s="30">
        <v>1.05731</v>
      </c>
      <c r="L109" s="1">
        <v>4846847.8099999996</v>
      </c>
      <c r="M109" s="1">
        <v>969369.56</v>
      </c>
      <c r="N109" s="1">
        <v>467469.79</v>
      </c>
      <c r="O109" s="1">
        <v>206723.92</v>
      </c>
      <c r="P109" s="1">
        <v>193782.99</v>
      </c>
      <c r="Q109" s="1">
        <v>286729.46000000002</v>
      </c>
      <c r="R109" s="1">
        <v>110500.14</v>
      </c>
      <c r="S109" s="1">
        <v>172770.2</v>
      </c>
      <c r="T109" s="1">
        <v>237071.76</v>
      </c>
      <c r="U109" s="1">
        <v>129577.65</v>
      </c>
      <c r="V109" s="1">
        <v>354017.57</v>
      </c>
      <c r="W109" s="1">
        <v>305341.48</v>
      </c>
      <c r="X109" s="1">
        <v>207313.28</v>
      </c>
      <c r="Y109" s="1">
        <v>8487515.6099999994</v>
      </c>
      <c r="Z109" s="1">
        <v>115722.90000000001</v>
      </c>
      <c r="AA109" s="1">
        <v>162351.25</v>
      </c>
      <c r="AB109" s="1">
        <v>349379.89</v>
      </c>
      <c r="AC109" s="1">
        <v>37665.490000000005</v>
      </c>
      <c r="AD109" s="1">
        <v>741620.51</v>
      </c>
      <c r="AE109" s="1">
        <v>195091.11</v>
      </c>
      <c r="AF109" s="1">
        <v>1593639.87</v>
      </c>
      <c r="AG109" s="1">
        <v>1146849.23</v>
      </c>
      <c r="AH109" s="1">
        <v>3932242.83831</v>
      </c>
      <c r="AI109" s="1">
        <v>8274563.0883099996</v>
      </c>
      <c r="AJ109" s="1">
        <v>1174345.03</v>
      </c>
      <c r="AK109" s="1">
        <v>7100218.0583100002</v>
      </c>
      <c r="AL109" s="33">
        <v>8341864.7983100004</v>
      </c>
      <c r="AM109" s="1">
        <v>495879.06</v>
      </c>
      <c r="AN109" s="1">
        <v>495879.06</v>
      </c>
      <c r="AO109" s="1">
        <v>516288.72</v>
      </c>
      <c r="AP109" s="1">
        <v>516288.72</v>
      </c>
      <c r="AQ109" s="1">
        <v>228285.78</v>
      </c>
      <c r="AR109" s="1">
        <v>228285.78</v>
      </c>
      <c r="AS109" s="1">
        <v>238112.66</v>
      </c>
      <c r="AT109" s="1">
        <v>238112.66</v>
      </c>
      <c r="AU109" s="1">
        <v>285735.19</v>
      </c>
      <c r="AV109" s="1">
        <v>696196.06</v>
      </c>
      <c r="AW109" s="1">
        <v>276252.36</v>
      </c>
      <c r="AX109" s="1">
        <v>107970.05</v>
      </c>
      <c r="AY109" s="1">
        <v>4323286.0999999996</v>
      </c>
      <c r="AZ109" s="1">
        <v>21152666.620000001</v>
      </c>
      <c r="BA109" s="1">
        <v>1623991.2099999997</v>
      </c>
      <c r="BB109" s="1">
        <v>237181.48</v>
      </c>
      <c r="BC109" s="1">
        <v>544170.32999999996</v>
      </c>
    </row>
    <row r="110" spans="1:55" x14ac:dyDescent="0.25">
      <c r="A110" s="10" t="s">
        <v>265</v>
      </c>
      <c r="B110" s="10" t="s">
        <v>266</v>
      </c>
      <c r="C110">
        <v>2423.3200000000002</v>
      </c>
      <c r="D110" s="1">
        <v>39989885.289999999</v>
      </c>
      <c r="E110" s="1">
        <v>43632591.679999992</v>
      </c>
      <c r="F110" s="12">
        <v>1.0910906936487488</v>
      </c>
      <c r="G110" s="28">
        <v>4</v>
      </c>
      <c r="H110" s="1">
        <v>3077.17</v>
      </c>
      <c r="I110" s="1">
        <v>6504469.8999999994</v>
      </c>
      <c r="J110" s="1">
        <v>6507547.0699999994</v>
      </c>
      <c r="K110" s="30">
        <v>1.05731</v>
      </c>
      <c r="L110" s="1">
        <v>8974843.7699999996</v>
      </c>
      <c r="M110" s="1">
        <v>1794968.75</v>
      </c>
      <c r="N110" s="1">
        <v>872274.14</v>
      </c>
      <c r="O110" s="1">
        <v>387517.33</v>
      </c>
      <c r="P110" s="1">
        <v>374967.66</v>
      </c>
      <c r="Q110" s="1">
        <v>548389.68999999994</v>
      </c>
      <c r="R110" s="1">
        <v>206866.55</v>
      </c>
      <c r="S110" s="1">
        <v>322744.34000000003</v>
      </c>
      <c r="T110" s="1">
        <v>444406.29</v>
      </c>
      <c r="U110" s="1">
        <v>242058.25</v>
      </c>
      <c r="V110" s="1">
        <v>663628.76</v>
      </c>
      <c r="W110" s="1">
        <v>572382.29</v>
      </c>
      <c r="X110" s="1">
        <v>387272.73</v>
      </c>
      <c r="Y110" s="1">
        <v>15792320.550000001</v>
      </c>
      <c r="Z110" s="1">
        <v>215893.8</v>
      </c>
      <c r="AA110" s="1">
        <v>302915</v>
      </c>
      <c r="AB110" s="1">
        <v>651873.07999999996</v>
      </c>
      <c r="AC110" s="1">
        <v>70276.28</v>
      </c>
      <c r="AD110" s="1">
        <v>691857.86</v>
      </c>
      <c r="AE110" s="1">
        <v>373989.31999999995</v>
      </c>
      <c r="AF110" s="1">
        <v>2973413.6399999997</v>
      </c>
      <c r="AG110" s="1">
        <v>2139791.56</v>
      </c>
      <c r="AH110" s="1">
        <v>7600179.8413200006</v>
      </c>
      <c r="AI110" s="1">
        <v>15020190.38132</v>
      </c>
      <c r="AJ110" s="1">
        <v>2191093.2400000002</v>
      </c>
      <c r="AK110" s="1">
        <v>12829097.141319999</v>
      </c>
      <c r="AL110" s="33">
        <v>15145761.93132</v>
      </c>
      <c r="AM110" s="1">
        <v>908607.68</v>
      </c>
      <c r="AN110" s="1">
        <v>908607.68</v>
      </c>
      <c r="AO110" s="1">
        <v>947159.25</v>
      </c>
      <c r="AP110" s="1">
        <v>947159.25</v>
      </c>
      <c r="AQ110" s="1">
        <v>622872.48</v>
      </c>
      <c r="AR110" s="1">
        <v>622872.48</v>
      </c>
      <c r="AS110" s="1">
        <v>649329.43999999994</v>
      </c>
      <c r="AT110" s="1">
        <v>649329.43999999994</v>
      </c>
      <c r="AU110" s="1">
        <v>779346.52</v>
      </c>
      <c r="AV110" s="1">
        <v>1298658.8899999999</v>
      </c>
      <c r="AW110" s="1">
        <v>515311.13</v>
      </c>
      <c r="AX110" s="1">
        <v>202548.47</v>
      </c>
      <c r="AY110" s="1">
        <v>9051802.709999999</v>
      </c>
      <c r="AZ110" s="1">
        <v>39989885.289999999</v>
      </c>
      <c r="BA110" s="1">
        <v>3436953.8699999996</v>
      </c>
      <c r="BB110" s="1">
        <v>343541.66000000003</v>
      </c>
      <c r="BC110" s="1">
        <v>1045625.11</v>
      </c>
    </row>
    <row r="111" spans="1:55" x14ac:dyDescent="0.25">
      <c r="A111" s="10" t="s">
        <v>267</v>
      </c>
      <c r="B111" s="10" t="s">
        <v>268</v>
      </c>
      <c r="C111">
        <v>1277.3800000000001</v>
      </c>
      <c r="D111" s="1">
        <v>20255582.289999999</v>
      </c>
      <c r="E111" s="1">
        <v>16739920.82</v>
      </c>
      <c r="F111" s="12">
        <v>0.82643493434717752</v>
      </c>
      <c r="G111" s="28">
        <v>2</v>
      </c>
      <c r="H111" s="1">
        <v>51423.09</v>
      </c>
      <c r="I111" s="1">
        <v>3738821.76</v>
      </c>
      <c r="J111" s="1">
        <v>3790244.8499999996</v>
      </c>
      <c r="K111" s="30">
        <v>1.05731</v>
      </c>
      <c r="L111" s="1">
        <v>4678299.38</v>
      </c>
      <c r="M111" s="1">
        <v>935659.87</v>
      </c>
      <c r="N111" s="1">
        <v>459546.57</v>
      </c>
      <c r="O111" s="1">
        <v>203842.75</v>
      </c>
      <c r="P111" s="1">
        <v>183864.6</v>
      </c>
      <c r="Q111" s="1">
        <v>285162.63</v>
      </c>
      <c r="R111" s="1">
        <v>108572.81</v>
      </c>
      <c r="S111" s="1">
        <v>169770.72</v>
      </c>
      <c r="T111" s="1">
        <v>233767.62</v>
      </c>
      <c r="U111" s="1">
        <v>127478.01</v>
      </c>
      <c r="V111" s="1">
        <v>349083.53</v>
      </c>
      <c r="W111" s="1">
        <v>301085.84999999998</v>
      </c>
      <c r="X111" s="1">
        <v>203714.09</v>
      </c>
      <c r="Y111" s="1">
        <v>8239848.4299999988</v>
      </c>
      <c r="Z111" s="1">
        <v>113877</v>
      </c>
      <c r="AA111" s="1">
        <v>159672.5</v>
      </c>
      <c r="AB111" s="1">
        <v>343615.22000000003</v>
      </c>
      <c r="AC111" s="1">
        <v>37044.020000000004</v>
      </c>
      <c r="AD111" s="1">
        <v>729383.98</v>
      </c>
      <c r="AE111" s="1">
        <v>194543.06</v>
      </c>
      <c r="AF111" s="1">
        <v>1567345.2600000002</v>
      </c>
      <c r="AG111" s="1">
        <v>1127926.54</v>
      </c>
      <c r="AH111" s="1">
        <v>3747105.4033799991</v>
      </c>
      <c r="AI111" s="1">
        <v>8020512.9833799992</v>
      </c>
      <c r="AJ111" s="1">
        <v>1154968.67</v>
      </c>
      <c r="AK111" s="1">
        <v>6865544.3133799983</v>
      </c>
      <c r="AL111" s="33">
        <v>8086704.2333799982</v>
      </c>
      <c r="AM111" s="1">
        <v>437673.74</v>
      </c>
      <c r="AN111" s="1">
        <v>437673.74</v>
      </c>
      <c r="AO111" s="1">
        <v>455815.66</v>
      </c>
      <c r="AP111" s="1">
        <v>455815.66</v>
      </c>
      <c r="AQ111" s="1">
        <v>202584.74</v>
      </c>
      <c r="AR111" s="1">
        <v>202584.74</v>
      </c>
      <c r="AS111" s="1">
        <v>210899.78</v>
      </c>
      <c r="AT111" s="1">
        <v>210899.78</v>
      </c>
      <c r="AU111" s="1">
        <v>253230.92</v>
      </c>
      <c r="AV111" s="1">
        <v>684101.45</v>
      </c>
      <c r="AW111" s="1">
        <v>271453.18</v>
      </c>
      <c r="AX111" s="1">
        <v>106296.1</v>
      </c>
      <c r="AY111" s="1">
        <v>3929029.4899999993</v>
      </c>
      <c r="AZ111" s="1">
        <v>20255582.289999999</v>
      </c>
      <c r="BA111" s="1">
        <v>1356343.63</v>
      </c>
      <c r="BB111" s="1">
        <v>130015.80000000002</v>
      </c>
      <c r="BC111" s="1">
        <v>443412.97</v>
      </c>
    </row>
    <row r="112" spans="1:55" x14ac:dyDescent="0.25">
      <c r="A112" s="10" t="s">
        <v>269</v>
      </c>
      <c r="B112" s="10" t="s">
        <v>270</v>
      </c>
      <c r="C112">
        <v>546.30999999999995</v>
      </c>
      <c r="D112" s="1">
        <v>9386074.8800000008</v>
      </c>
      <c r="E112" s="1">
        <v>10785513.890000001</v>
      </c>
      <c r="F112" s="12">
        <v>1.1490973626240664</v>
      </c>
      <c r="G112" s="28">
        <v>4</v>
      </c>
      <c r="H112" s="1">
        <v>722.24</v>
      </c>
      <c r="I112" s="1">
        <v>1641748.26</v>
      </c>
      <c r="J112" s="1">
        <v>1642470.5</v>
      </c>
      <c r="K112" s="30">
        <v>1.05731</v>
      </c>
      <c r="L112" s="1">
        <v>2093890.11</v>
      </c>
      <c r="M112" s="1">
        <v>418778.02</v>
      </c>
      <c r="N112" s="1">
        <v>195919.54</v>
      </c>
      <c r="O112" s="1">
        <v>86435.09</v>
      </c>
      <c r="P112" s="1">
        <v>89131.09</v>
      </c>
      <c r="Q112" s="1">
        <v>121429.14</v>
      </c>
      <c r="R112" s="1">
        <v>46255.87</v>
      </c>
      <c r="S112" s="1">
        <v>72587.48</v>
      </c>
      <c r="T112" s="1">
        <v>99124.08</v>
      </c>
      <c r="U112" s="1">
        <v>54290.63</v>
      </c>
      <c r="V112" s="1">
        <v>148021.28</v>
      </c>
      <c r="W112" s="1">
        <v>127668.91</v>
      </c>
      <c r="X112" s="1">
        <v>87100.37</v>
      </c>
      <c r="Y112" s="1">
        <v>3640631.61</v>
      </c>
      <c r="Z112" s="1">
        <v>48373.2</v>
      </c>
      <c r="AA112" s="1">
        <v>68288.75</v>
      </c>
      <c r="AB112" s="1">
        <v>146957.39000000001</v>
      </c>
      <c r="AC112" s="1">
        <v>15842.99</v>
      </c>
      <c r="AD112" s="1">
        <v>155971.5</v>
      </c>
      <c r="AE112" s="1">
        <v>82920.53</v>
      </c>
      <c r="AF112" s="1">
        <v>670322.37</v>
      </c>
      <c r="AG112" s="1">
        <v>482391.73</v>
      </c>
      <c r="AH112" s="1">
        <v>1794689.2988100003</v>
      </c>
      <c r="AI112" s="1">
        <v>3465757.7588100005</v>
      </c>
      <c r="AJ112" s="1">
        <v>493957.11</v>
      </c>
      <c r="AK112" s="1">
        <v>2971800.6488100006</v>
      </c>
      <c r="AL112" s="33">
        <v>3494066.4388100007</v>
      </c>
      <c r="AM112" s="1">
        <v>247939.53</v>
      </c>
      <c r="AN112" s="1">
        <v>247939.53</v>
      </c>
      <c r="AO112" s="1">
        <v>257766.39999999999</v>
      </c>
      <c r="AP112" s="1">
        <v>257766.39999999999</v>
      </c>
      <c r="AQ112" s="1">
        <v>147403.07</v>
      </c>
      <c r="AR112" s="1">
        <v>147403.07</v>
      </c>
      <c r="AS112" s="1">
        <v>153450.38</v>
      </c>
      <c r="AT112" s="1">
        <v>153450.38</v>
      </c>
      <c r="AU112" s="1">
        <v>184442.82</v>
      </c>
      <c r="AV112" s="1">
        <v>292538.40999999997</v>
      </c>
      <c r="AW112" s="1">
        <v>116079.98</v>
      </c>
      <c r="AX112" s="1">
        <v>45196.76</v>
      </c>
      <c r="AY112" s="1">
        <v>2251376.7299999995</v>
      </c>
      <c r="AZ112" s="1">
        <v>9386074.8800000008</v>
      </c>
      <c r="BA112" s="1">
        <v>1036105.6299999999</v>
      </c>
      <c r="BB112" s="1">
        <v>88794.97</v>
      </c>
      <c r="BC112" s="1">
        <v>202911.20000000004</v>
      </c>
    </row>
    <row r="113" spans="1:55" x14ac:dyDescent="0.25">
      <c r="A113" s="10" t="s">
        <v>271</v>
      </c>
      <c r="B113" s="10" t="s">
        <v>272</v>
      </c>
      <c r="C113">
        <v>720.3</v>
      </c>
      <c r="D113" s="1">
        <v>11477264.01</v>
      </c>
      <c r="E113" s="1">
        <v>7687558.9699999997</v>
      </c>
      <c r="F113" s="12">
        <v>0.66980762691368989</v>
      </c>
      <c r="G113" s="28">
        <v>1</v>
      </c>
      <c r="H113" s="1">
        <v>319985.90000000002</v>
      </c>
      <c r="I113" s="1">
        <v>3880320.7299999995</v>
      </c>
      <c r="J113" s="1">
        <v>4200306.63</v>
      </c>
      <c r="K113" s="30">
        <v>1.05731</v>
      </c>
      <c r="L113" s="1">
        <v>2700376.34</v>
      </c>
      <c r="M113" s="1">
        <v>540075.26</v>
      </c>
      <c r="N113" s="1">
        <v>258584.98</v>
      </c>
      <c r="O113" s="1">
        <v>115246.79</v>
      </c>
      <c r="P113" s="1">
        <v>104433.92</v>
      </c>
      <c r="Q113" s="1">
        <v>162166.66</v>
      </c>
      <c r="R113" s="1">
        <v>61032.05</v>
      </c>
      <c r="S113" s="1">
        <v>95983.44</v>
      </c>
      <c r="T113" s="1">
        <v>132165.44</v>
      </c>
      <c r="U113" s="1">
        <v>71687.63</v>
      </c>
      <c r="V113" s="1">
        <v>197361.71</v>
      </c>
      <c r="W113" s="1">
        <v>170225.21</v>
      </c>
      <c r="X113" s="1">
        <v>115174.04</v>
      </c>
      <c r="Y113" s="1">
        <v>4724513.47</v>
      </c>
      <c r="Z113" s="1">
        <v>64542.600000000006</v>
      </c>
      <c r="AA113" s="1">
        <v>90037.5</v>
      </c>
      <c r="AB113" s="1">
        <v>193760.7</v>
      </c>
      <c r="AC113" s="1">
        <v>20888.699999999997</v>
      </c>
      <c r="AD113" s="1">
        <v>411291.3</v>
      </c>
      <c r="AE113" s="1">
        <v>111056.4</v>
      </c>
      <c r="AF113" s="1">
        <v>883808.1</v>
      </c>
      <c r="AG113" s="1">
        <v>636024.89999999991</v>
      </c>
      <c r="AH113" s="1">
        <v>2124649.5362999998</v>
      </c>
      <c r="AI113" s="1">
        <v>4536059.7363</v>
      </c>
      <c r="AJ113" s="1">
        <v>651273.65</v>
      </c>
      <c r="AK113" s="1">
        <v>3884786.0862999992</v>
      </c>
      <c r="AL113" s="33">
        <v>4573384.2262999993</v>
      </c>
      <c r="AM113" s="1">
        <v>277420.14</v>
      </c>
      <c r="AN113" s="1">
        <v>277420.14</v>
      </c>
      <c r="AO113" s="1">
        <v>288758.84000000003</v>
      </c>
      <c r="AP113" s="1">
        <v>288758.84000000003</v>
      </c>
      <c r="AQ113" s="1">
        <v>83906.36</v>
      </c>
      <c r="AR113" s="1">
        <v>83906.36</v>
      </c>
      <c r="AS113" s="1">
        <v>87685.93</v>
      </c>
      <c r="AT113" s="1">
        <v>87685.93</v>
      </c>
      <c r="AU113" s="1">
        <v>105071.93</v>
      </c>
      <c r="AV113" s="1">
        <v>385515.73</v>
      </c>
      <c r="AW113" s="1">
        <v>152973.60999999999</v>
      </c>
      <c r="AX113" s="1">
        <v>60262.35</v>
      </c>
      <c r="AY113" s="1">
        <v>2179366.16</v>
      </c>
      <c r="AZ113" s="1">
        <v>11477264.01</v>
      </c>
      <c r="BA113" s="1">
        <v>1164683.1399999999</v>
      </c>
      <c r="BB113" s="1">
        <v>210166.08000000002</v>
      </c>
      <c r="BC113" s="1">
        <v>348218.04</v>
      </c>
    </row>
    <row r="114" spans="1:55" x14ac:dyDescent="0.25">
      <c r="A114" s="10" t="s">
        <v>273</v>
      </c>
      <c r="B114" s="10" t="s">
        <v>274</v>
      </c>
      <c r="C114">
        <v>581.21</v>
      </c>
      <c r="D114" s="1">
        <v>9389208.8800000008</v>
      </c>
      <c r="E114" s="1">
        <v>6592533.1399999997</v>
      </c>
      <c r="F114" s="12">
        <v>0.7021393627787732</v>
      </c>
      <c r="G114" s="28">
        <v>1</v>
      </c>
      <c r="H114" s="1">
        <v>129336.03</v>
      </c>
      <c r="I114" s="1">
        <v>965334.47000000009</v>
      </c>
      <c r="J114" s="1">
        <v>1094670.5</v>
      </c>
      <c r="K114" s="30">
        <v>1.05731</v>
      </c>
      <c r="L114" s="1">
        <v>2123422.1</v>
      </c>
      <c r="M114" s="1">
        <v>424684.42</v>
      </c>
      <c r="N114" s="1">
        <v>208164.51</v>
      </c>
      <c r="O114" s="1">
        <v>92917.72</v>
      </c>
      <c r="P114" s="1">
        <v>85633.56</v>
      </c>
      <c r="Q114" s="1">
        <v>130046.69</v>
      </c>
      <c r="R114" s="1">
        <v>49468.08</v>
      </c>
      <c r="S114" s="1">
        <v>77386.649999999994</v>
      </c>
      <c r="T114" s="1">
        <v>106558.38</v>
      </c>
      <c r="U114" s="1">
        <v>57890.01</v>
      </c>
      <c r="V114" s="1">
        <v>159122.88</v>
      </c>
      <c r="W114" s="1">
        <v>137244.07999999999</v>
      </c>
      <c r="X114" s="1">
        <v>92859.07</v>
      </c>
      <c r="Y114" s="1">
        <v>3745398.15</v>
      </c>
      <c r="Z114" s="1">
        <v>51597</v>
      </c>
      <c r="AA114" s="1">
        <v>72651.249999999985</v>
      </c>
      <c r="AB114" s="1">
        <v>156345.49</v>
      </c>
      <c r="AC114" s="1">
        <v>16855.089999999997</v>
      </c>
      <c r="AD114" s="1">
        <v>331870.90999999997</v>
      </c>
      <c r="AE114" s="1">
        <v>88700.479999999996</v>
      </c>
      <c r="AF114" s="1">
        <v>713144.66999999993</v>
      </c>
      <c r="AG114" s="1">
        <v>513208.42999999993</v>
      </c>
      <c r="AH114" s="1">
        <v>1742722.2917099998</v>
      </c>
      <c r="AI114" s="1">
        <v>3687095.6117099999</v>
      </c>
      <c r="AJ114" s="1">
        <v>525512.64</v>
      </c>
      <c r="AK114" s="1">
        <v>3161582.9717099997</v>
      </c>
      <c r="AL114" s="33">
        <v>3717212.73171</v>
      </c>
      <c r="AM114" s="1">
        <v>195025.6</v>
      </c>
      <c r="AN114" s="1">
        <v>195025.6</v>
      </c>
      <c r="AO114" s="1">
        <v>203340.65</v>
      </c>
      <c r="AP114" s="1">
        <v>203340.65</v>
      </c>
      <c r="AQ114" s="1">
        <v>120946.11</v>
      </c>
      <c r="AR114" s="1">
        <v>120946.11</v>
      </c>
      <c r="AS114" s="1">
        <v>126237.5</v>
      </c>
      <c r="AT114" s="1">
        <v>126237.5</v>
      </c>
      <c r="AU114" s="1">
        <v>151938.54999999999</v>
      </c>
      <c r="AV114" s="1">
        <v>311436.24</v>
      </c>
      <c r="AW114" s="1">
        <v>123578.68</v>
      </c>
      <c r="AX114" s="1">
        <v>48544.67</v>
      </c>
      <c r="AY114" s="1">
        <v>1926597.8599999999</v>
      </c>
      <c r="AZ114" s="1">
        <v>9389208.8800000008</v>
      </c>
      <c r="BA114" s="1">
        <v>445808.51</v>
      </c>
      <c r="BB114" s="1">
        <v>76819.02</v>
      </c>
      <c r="BC114" s="1">
        <v>171788.38999999998</v>
      </c>
    </row>
    <row r="115" spans="1:55" x14ac:dyDescent="0.25">
      <c r="A115" s="10" t="s">
        <v>275</v>
      </c>
      <c r="B115" s="10" t="s">
        <v>276</v>
      </c>
      <c r="C115">
        <v>2416.31</v>
      </c>
      <c r="D115" s="1">
        <v>40471821.600000001</v>
      </c>
      <c r="E115" s="1">
        <v>28961898.329999998</v>
      </c>
      <c r="F115" s="12">
        <v>0.7156064932347892</v>
      </c>
      <c r="G115" s="28">
        <v>1</v>
      </c>
      <c r="H115" s="1">
        <v>526378.19999999995</v>
      </c>
      <c r="I115" s="1">
        <v>16186224.570000002</v>
      </c>
      <c r="J115" s="1">
        <v>16712602.770000001</v>
      </c>
      <c r="K115" s="30">
        <v>1.05731</v>
      </c>
      <c r="L115" s="1">
        <v>9044712.1300000008</v>
      </c>
      <c r="M115" s="1">
        <v>1808942.42</v>
      </c>
      <c r="N115" s="1">
        <v>869392.97</v>
      </c>
      <c r="O115" s="1">
        <v>386076.74</v>
      </c>
      <c r="P115" s="1">
        <v>373058.2</v>
      </c>
      <c r="Q115" s="1">
        <v>544472.62</v>
      </c>
      <c r="R115" s="1">
        <v>206224.1</v>
      </c>
      <c r="S115" s="1">
        <v>321844.49</v>
      </c>
      <c r="T115" s="1">
        <v>442754.22</v>
      </c>
      <c r="U115" s="1">
        <v>241158.41</v>
      </c>
      <c r="V115" s="1">
        <v>661161.74</v>
      </c>
      <c r="W115" s="1">
        <v>570254.48</v>
      </c>
      <c r="X115" s="1">
        <v>386192.97</v>
      </c>
      <c r="Y115" s="1">
        <v>15856245.490000002</v>
      </c>
      <c r="Z115" s="1">
        <v>215053.2</v>
      </c>
      <c r="AA115" s="1">
        <v>302038.75</v>
      </c>
      <c r="AB115" s="1">
        <v>649987.39</v>
      </c>
      <c r="AC115" s="1">
        <v>70072.990000000005</v>
      </c>
      <c r="AD115" s="1">
        <v>1379713.01</v>
      </c>
      <c r="AE115" s="1">
        <v>371333.82000000007</v>
      </c>
      <c r="AF115" s="1">
        <v>2964812.37</v>
      </c>
      <c r="AG115" s="1">
        <v>2133601.73</v>
      </c>
      <c r="AH115" s="1">
        <v>7558385.0018099993</v>
      </c>
      <c r="AI115" s="1">
        <v>15644998.261809999</v>
      </c>
      <c r="AJ115" s="1">
        <v>2184755.0099999998</v>
      </c>
      <c r="AK115" s="1">
        <v>13460243.251810001</v>
      </c>
      <c r="AL115" s="33">
        <v>15770206.561810002</v>
      </c>
      <c r="AM115" s="1">
        <v>980419.43</v>
      </c>
      <c r="AN115" s="1">
        <v>980419.43</v>
      </c>
      <c r="AO115" s="1">
        <v>1021238.74</v>
      </c>
      <c r="AP115" s="1">
        <v>1021238.74</v>
      </c>
      <c r="AQ115" s="1">
        <v>530651.06999999995</v>
      </c>
      <c r="AR115" s="1">
        <v>530651.06999999995</v>
      </c>
      <c r="AS115" s="1">
        <v>553328.47</v>
      </c>
      <c r="AT115" s="1">
        <v>553328.47</v>
      </c>
      <c r="AU115" s="1">
        <v>663691.79</v>
      </c>
      <c r="AV115" s="1">
        <v>1294879.33</v>
      </c>
      <c r="AW115" s="1">
        <v>513811.39</v>
      </c>
      <c r="AX115" s="1">
        <v>201711.49</v>
      </c>
      <c r="AY115" s="1">
        <v>8845369.4199999999</v>
      </c>
      <c r="AZ115" s="1">
        <v>40471821.600000001</v>
      </c>
      <c r="BA115" s="1">
        <v>5608669.5500000007</v>
      </c>
      <c r="BB115" s="1">
        <v>865157.24000000011</v>
      </c>
      <c r="BC115" s="1">
        <v>923913.01</v>
      </c>
    </row>
    <row r="116" spans="1:55" x14ac:dyDescent="0.25">
      <c r="A116" s="10" t="s">
        <v>277</v>
      </c>
      <c r="B116" s="10" t="s">
        <v>278</v>
      </c>
      <c r="C116">
        <v>2195.7199999999998</v>
      </c>
      <c r="D116" s="1">
        <v>38125644.560000002</v>
      </c>
      <c r="E116" s="1">
        <v>26774340.199999999</v>
      </c>
      <c r="F116" s="12">
        <v>0.70226590288497404</v>
      </c>
      <c r="G116" s="28">
        <v>1</v>
      </c>
      <c r="H116" s="1">
        <v>695999.77</v>
      </c>
      <c r="I116" s="1">
        <v>18524233.470000003</v>
      </c>
      <c r="J116" s="1">
        <v>19220233.240000002</v>
      </c>
      <c r="K116" s="30">
        <v>1.05731</v>
      </c>
      <c r="L116" s="1">
        <v>8613977.2599999998</v>
      </c>
      <c r="M116" s="1">
        <v>1722795.45</v>
      </c>
      <c r="N116" s="1">
        <v>790160.8</v>
      </c>
      <c r="O116" s="1">
        <v>350782.41</v>
      </c>
      <c r="P116" s="1">
        <v>355942.65</v>
      </c>
      <c r="Q116" s="1">
        <v>488850.23</v>
      </c>
      <c r="R116" s="1">
        <v>187593.26</v>
      </c>
      <c r="S116" s="1">
        <v>292449.56</v>
      </c>
      <c r="T116" s="1">
        <v>402278.56</v>
      </c>
      <c r="U116" s="1">
        <v>219262.18</v>
      </c>
      <c r="V116" s="1">
        <v>600719.71</v>
      </c>
      <c r="W116" s="1">
        <v>518123</v>
      </c>
      <c r="X116" s="1">
        <v>350920.92</v>
      </c>
      <c r="Y116" s="1">
        <v>14893855.99</v>
      </c>
      <c r="Z116" s="1">
        <v>195957.90000000002</v>
      </c>
      <c r="AA116" s="1">
        <v>274465</v>
      </c>
      <c r="AB116" s="1">
        <v>590648.67999999993</v>
      </c>
      <c r="AC116" s="1">
        <v>63675.88</v>
      </c>
      <c r="AD116" s="1">
        <v>1253756.1199999999</v>
      </c>
      <c r="AE116" s="1">
        <v>332875.40000000002</v>
      </c>
      <c r="AF116" s="1">
        <v>2694148.44</v>
      </c>
      <c r="AG116" s="1">
        <v>1938820.7600000002</v>
      </c>
      <c r="AH116" s="1">
        <v>7163578.9657199997</v>
      </c>
      <c r="AI116" s="1">
        <v>14507927.145719999</v>
      </c>
      <c r="AJ116" s="1">
        <v>1985304.15</v>
      </c>
      <c r="AK116" s="1">
        <v>12522622.995719999</v>
      </c>
      <c r="AL116" s="33">
        <v>14621704.925719999</v>
      </c>
      <c r="AM116" s="1">
        <v>1105901.02</v>
      </c>
      <c r="AN116" s="1">
        <v>1105901.02</v>
      </c>
      <c r="AO116" s="1">
        <v>1152011.73</v>
      </c>
      <c r="AP116" s="1">
        <v>1152011.73</v>
      </c>
      <c r="AQ116" s="1">
        <v>424823.22</v>
      </c>
      <c r="AR116" s="1">
        <v>424823.22</v>
      </c>
      <c r="AS116" s="1">
        <v>442965.14</v>
      </c>
      <c r="AT116" s="1">
        <v>442965.14</v>
      </c>
      <c r="AU116" s="1">
        <v>531406.98</v>
      </c>
      <c r="AV116" s="1">
        <v>1176956.8700000001</v>
      </c>
      <c r="AW116" s="1">
        <v>467019.46</v>
      </c>
      <c r="AX116" s="1">
        <v>183298</v>
      </c>
      <c r="AY116" s="1">
        <v>8610083.5299999993</v>
      </c>
      <c r="AZ116" s="1">
        <v>38125644.560000002</v>
      </c>
      <c r="BA116" s="1">
        <v>7968775.8900000006</v>
      </c>
      <c r="BB116" s="1">
        <v>644482.43999999994</v>
      </c>
      <c r="BC116" s="1">
        <v>972150.3600000001</v>
      </c>
    </row>
    <row r="117" spans="1:55" x14ac:dyDescent="0.25">
      <c r="A117" s="10" t="s">
        <v>279</v>
      </c>
      <c r="B117" s="10" t="s">
        <v>280</v>
      </c>
      <c r="C117">
        <v>4238.55</v>
      </c>
      <c r="D117" s="1">
        <v>75072332.659999996</v>
      </c>
      <c r="E117" s="1">
        <v>54145299.530000001</v>
      </c>
      <c r="F117" s="12">
        <v>0.72124173595647001</v>
      </c>
      <c r="G117" s="28">
        <v>1</v>
      </c>
      <c r="H117" s="1">
        <v>937951.24</v>
      </c>
      <c r="I117" s="1">
        <v>44921298.199999996</v>
      </c>
      <c r="J117" s="1">
        <v>45859249.439999998</v>
      </c>
      <c r="K117" s="30">
        <v>1.05731</v>
      </c>
      <c r="L117" s="1">
        <v>16891577.949999999</v>
      </c>
      <c r="M117" s="1">
        <v>3378315.59</v>
      </c>
      <c r="N117" s="1">
        <v>1526299.67</v>
      </c>
      <c r="O117" s="1">
        <v>677795.18</v>
      </c>
      <c r="P117" s="1">
        <v>704978.79</v>
      </c>
      <c r="Q117" s="1">
        <v>941663.44</v>
      </c>
      <c r="R117" s="1">
        <v>362337.68</v>
      </c>
      <c r="S117" s="1">
        <v>564802.59</v>
      </c>
      <c r="T117" s="1">
        <v>777298</v>
      </c>
      <c r="U117" s="1">
        <v>423526.96</v>
      </c>
      <c r="V117" s="1">
        <v>1160733.57</v>
      </c>
      <c r="W117" s="1">
        <v>1001137.06</v>
      </c>
      <c r="X117" s="1">
        <v>677727.28</v>
      </c>
      <c r="Y117" s="1">
        <v>29088193.760000002</v>
      </c>
      <c r="Z117" s="1">
        <v>379617.3</v>
      </c>
      <c r="AA117" s="1">
        <v>529818.75</v>
      </c>
      <c r="AB117" s="1">
        <v>1140169.95</v>
      </c>
      <c r="AC117" s="1">
        <v>122917.95</v>
      </c>
      <c r="AD117" s="1">
        <v>2420212.0499999998</v>
      </c>
      <c r="AE117" s="1">
        <v>642983.56000000006</v>
      </c>
      <c r="AF117" s="1">
        <v>5200700.8499999996</v>
      </c>
      <c r="AG117" s="1">
        <v>3742639.65</v>
      </c>
      <c r="AH117" s="1">
        <v>14150193.448049998</v>
      </c>
      <c r="AI117" s="1">
        <v>28329253.508049998</v>
      </c>
      <c r="AJ117" s="1">
        <v>3832369.75</v>
      </c>
      <c r="AK117" s="1">
        <v>24496883.758049998</v>
      </c>
      <c r="AL117" s="33">
        <v>28548886.618049998</v>
      </c>
      <c r="AM117" s="1">
        <v>2276810.59</v>
      </c>
      <c r="AN117" s="1">
        <v>2276810.59</v>
      </c>
      <c r="AO117" s="1">
        <v>2371299.7400000002</v>
      </c>
      <c r="AP117" s="1">
        <v>2371299.7400000002</v>
      </c>
      <c r="AQ117" s="1">
        <v>864764.71</v>
      </c>
      <c r="AR117" s="1">
        <v>864764.71</v>
      </c>
      <c r="AS117" s="1">
        <v>900292.63</v>
      </c>
      <c r="AT117" s="1">
        <v>900292.63</v>
      </c>
      <c r="AU117" s="1">
        <v>1080955.8899999999</v>
      </c>
      <c r="AV117" s="1">
        <v>2272275.11</v>
      </c>
      <c r="AW117" s="1">
        <v>901644.51</v>
      </c>
      <c r="AX117" s="1">
        <v>354041.34</v>
      </c>
      <c r="AY117" s="1">
        <v>17435252.190000005</v>
      </c>
      <c r="AZ117" s="1">
        <v>75072332.659999996</v>
      </c>
      <c r="BA117" s="1">
        <v>16550049.209999999</v>
      </c>
      <c r="BB117" s="1">
        <v>1165122.8699999999</v>
      </c>
      <c r="BC117" s="1">
        <v>1891414.7799999998</v>
      </c>
    </row>
    <row r="118" spans="1:55" x14ac:dyDescent="0.25">
      <c r="A118" s="10" t="s">
        <v>281</v>
      </c>
      <c r="B118" s="10" t="s">
        <v>282</v>
      </c>
      <c r="C118">
        <v>1371.63</v>
      </c>
      <c r="D118" s="1">
        <v>16911927.190000001</v>
      </c>
      <c r="E118" s="1">
        <v>21543625.610000003</v>
      </c>
      <c r="F118" s="12">
        <v>1.2738717100638133</v>
      </c>
      <c r="G118" s="28">
        <v>4</v>
      </c>
      <c r="H118" s="1">
        <v>1301.3499999999999</v>
      </c>
      <c r="I118" s="1">
        <v>1075724.73</v>
      </c>
      <c r="J118" s="1">
        <v>1077026.08</v>
      </c>
      <c r="K118" s="30">
        <v>1.05731</v>
      </c>
      <c r="L118" s="1">
        <v>4385140.3499999996</v>
      </c>
      <c r="M118" s="1">
        <v>877028.07</v>
      </c>
      <c r="N118" s="1">
        <v>492680.02</v>
      </c>
      <c r="O118" s="1">
        <v>218968.9</v>
      </c>
      <c r="P118" s="1">
        <v>144078.39999999999</v>
      </c>
      <c r="Q118" s="1">
        <v>308665.05</v>
      </c>
      <c r="R118" s="1">
        <v>116924.57</v>
      </c>
      <c r="S118" s="1">
        <v>182368.55</v>
      </c>
      <c r="T118" s="1">
        <v>251114.33</v>
      </c>
      <c r="U118" s="1">
        <v>136776.41</v>
      </c>
      <c r="V118" s="1">
        <v>374987.25</v>
      </c>
      <c r="W118" s="1">
        <v>323427.90999999997</v>
      </c>
      <c r="X118" s="1">
        <v>218830.68</v>
      </c>
      <c r="Y118" s="1">
        <v>8030990.4900000002</v>
      </c>
      <c r="Z118" s="1">
        <v>122607</v>
      </c>
      <c r="AA118" s="1">
        <v>171453.75</v>
      </c>
      <c r="AB118" s="1">
        <v>368968.47</v>
      </c>
      <c r="AC118" s="1">
        <v>39777.270000000004</v>
      </c>
      <c r="AD118" s="1">
        <v>391600.36</v>
      </c>
      <c r="AE118" s="1">
        <v>211078.34999999998</v>
      </c>
      <c r="AF118" s="1">
        <v>1682990.0099999998</v>
      </c>
      <c r="AG118" s="1">
        <v>1211149.29</v>
      </c>
      <c r="AH118" s="1">
        <v>3052009.7061299998</v>
      </c>
      <c r="AI118" s="1">
        <v>7251634.2061299998</v>
      </c>
      <c r="AJ118" s="1">
        <v>1240186.69</v>
      </c>
      <c r="AK118" s="1">
        <v>6011447.5161299985</v>
      </c>
      <c r="AL118" s="33">
        <v>7322709.2961299988</v>
      </c>
      <c r="AM118" s="1">
        <v>67276.27</v>
      </c>
      <c r="AN118" s="1">
        <v>67276.27</v>
      </c>
      <c r="AO118" s="1">
        <v>70299.92</v>
      </c>
      <c r="AP118" s="1">
        <v>70299.92</v>
      </c>
      <c r="AQ118" s="1">
        <v>26456.959999999999</v>
      </c>
      <c r="AR118" s="1">
        <v>26456.959999999999</v>
      </c>
      <c r="AS118" s="1">
        <v>27968.78</v>
      </c>
      <c r="AT118" s="1">
        <v>27968.78</v>
      </c>
      <c r="AU118" s="1">
        <v>33260.18</v>
      </c>
      <c r="AV118" s="1">
        <v>734747.64</v>
      </c>
      <c r="AW118" s="1">
        <v>291549.71999999997</v>
      </c>
      <c r="AX118" s="1">
        <v>114665.87</v>
      </c>
      <c r="AY118" s="1">
        <v>1558227.27</v>
      </c>
      <c r="AZ118" s="1">
        <v>16911927.190000001</v>
      </c>
      <c r="BA118" s="1">
        <v>41500.840000000004</v>
      </c>
      <c r="BB118" s="1">
        <v>3718.96</v>
      </c>
      <c r="BC118" s="1">
        <v>551983.5900000002</v>
      </c>
    </row>
    <row r="119" spans="1:55" x14ac:dyDescent="0.25">
      <c r="A119" s="10" t="s">
        <v>283</v>
      </c>
      <c r="B119" s="10" t="s">
        <v>284</v>
      </c>
      <c r="C119">
        <v>666.05</v>
      </c>
      <c r="D119" s="1">
        <v>9715281.5800000001</v>
      </c>
      <c r="E119" s="1">
        <v>16216958.290000001</v>
      </c>
      <c r="F119" s="12">
        <v>1.6692216439083385</v>
      </c>
      <c r="G119" s="28">
        <v>4</v>
      </c>
      <c r="H119" s="1">
        <v>747.58</v>
      </c>
      <c r="I119" s="1">
        <v>1595621.6400000001</v>
      </c>
      <c r="J119" s="1">
        <v>1596369.2200000002</v>
      </c>
      <c r="K119" s="30">
        <v>1.05731</v>
      </c>
      <c r="L119" s="1">
        <v>2429546.39</v>
      </c>
      <c r="M119" s="1">
        <v>485909.27</v>
      </c>
      <c r="N119" s="1">
        <v>239137.08</v>
      </c>
      <c r="O119" s="1">
        <v>105882.98</v>
      </c>
      <c r="P119" s="1">
        <v>88453.27</v>
      </c>
      <c r="Q119" s="1">
        <v>142581.31</v>
      </c>
      <c r="R119" s="1">
        <v>56534.95</v>
      </c>
      <c r="S119" s="1">
        <v>88484.74</v>
      </c>
      <c r="T119" s="1">
        <v>121426.99</v>
      </c>
      <c r="U119" s="1">
        <v>66288.56</v>
      </c>
      <c r="V119" s="1">
        <v>181326.07</v>
      </c>
      <c r="W119" s="1">
        <v>156394.41</v>
      </c>
      <c r="X119" s="1">
        <v>106176.07</v>
      </c>
      <c r="Y119" s="1">
        <v>4268142.0900000008</v>
      </c>
      <c r="Z119" s="1">
        <v>58632.299999999996</v>
      </c>
      <c r="AA119" s="1">
        <v>83256.249999999985</v>
      </c>
      <c r="AB119" s="1">
        <v>179167.44999999998</v>
      </c>
      <c r="AC119" s="1">
        <v>19315.449999999997</v>
      </c>
      <c r="AD119" s="1">
        <v>190157.27</v>
      </c>
      <c r="AE119" s="1">
        <v>96196.9</v>
      </c>
      <c r="AF119" s="1">
        <v>817243.34999999986</v>
      </c>
      <c r="AG119" s="1">
        <v>588122.14999999991</v>
      </c>
      <c r="AH119" s="1">
        <v>1811736.3655499998</v>
      </c>
      <c r="AI119" s="1">
        <v>3843827.4855499994</v>
      </c>
      <c r="AJ119" s="1">
        <v>602222.42000000004</v>
      </c>
      <c r="AK119" s="1">
        <v>3241605.0655499995</v>
      </c>
      <c r="AL119" s="33">
        <v>3878340.8455499997</v>
      </c>
      <c r="AM119" s="1">
        <v>211655.69</v>
      </c>
      <c r="AN119" s="1">
        <v>211655.69</v>
      </c>
      <c r="AO119" s="1">
        <v>220726.65</v>
      </c>
      <c r="AP119" s="1">
        <v>220726.65</v>
      </c>
      <c r="AQ119" s="1">
        <v>27968.78</v>
      </c>
      <c r="AR119" s="1">
        <v>27968.78</v>
      </c>
      <c r="AS119" s="1">
        <v>29480.61</v>
      </c>
      <c r="AT119" s="1">
        <v>29480.61</v>
      </c>
      <c r="AU119" s="1">
        <v>35527.919999999998</v>
      </c>
      <c r="AV119" s="1">
        <v>356791.03</v>
      </c>
      <c r="AW119" s="1">
        <v>141575.57999999999</v>
      </c>
      <c r="AX119" s="1">
        <v>55240.49</v>
      </c>
      <c r="AY119" s="1">
        <v>1568798.4800000002</v>
      </c>
      <c r="AZ119" s="1">
        <v>9715281.5800000001</v>
      </c>
      <c r="BA119" s="1">
        <v>695414.77999999991</v>
      </c>
      <c r="BB119" s="1">
        <v>70.690000000000012</v>
      </c>
      <c r="BC119" s="1">
        <v>464806.86000000004</v>
      </c>
    </row>
    <row r="120" spans="1:55" x14ac:dyDescent="0.25">
      <c r="A120" s="10" t="s">
        <v>285</v>
      </c>
      <c r="B120" s="10" t="s">
        <v>286</v>
      </c>
      <c r="C120">
        <v>373.31</v>
      </c>
      <c r="D120" s="1">
        <v>5601650.5700000003</v>
      </c>
      <c r="E120" s="1">
        <v>5593518.0999999996</v>
      </c>
      <c r="F120" s="12">
        <v>0.99854820112422671</v>
      </c>
      <c r="G120" s="28">
        <v>3</v>
      </c>
      <c r="H120" s="1">
        <v>9180.02</v>
      </c>
      <c r="I120" s="1">
        <v>1708829.9200000002</v>
      </c>
      <c r="J120" s="1">
        <v>1718009.9400000002</v>
      </c>
      <c r="K120" s="30">
        <v>1.05731</v>
      </c>
      <c r="L120" s="1">
        <v>1373597.67</v>
      </c>
      <c r="M120" s="1">
        <v>274719.53000000003</v>
      </c>
      <c r="N120" s="1">
        <v>133254.1</v>
      </c>
      <c r="O120" s="1">
        <v>59063.97</v>
      </c>
      <c r="P120" s="1">
        <v>51305.23</v>
      </c>
      <c r="Q120" s="1">
        <v>83041.86</v>
      </c>
      <c r="R120" s="1">
        <v>31479.69</v>
      </c>
      <c r="S120" s="1">
        <v>49491.46</v>
      </c>
      <c r="T120" s="1">
        <v>67734.78</v>
      </c>
      <c r="U120" s="1">
        <v>37193.58</v>
      </c>
      <c r="V120" s="1">
        <v>101147.87</v>
      </c>
      <c r="W120" s="1">
        <v>87240.42</v>
      </c>
      <c r="X120" s="1">
        <v>59386.61</v>
      </c>
      <c r="Y120" s="1">
        <v>2408656.77</v>
      </c>
      <c r="Z120" s="1">
        <v>33147.9</v>
      </c>
      <c r="AA120" s="1">
        <v>46663.75</v>
      </c>
      <c r="AB120" s="1">
        <v>100420.39</v>
      </c>
      <c r="AC120" s="1">
        <v>10825.99</v>
      </c>
      <c r="AD120" s="1">
        <v>106580</v>
      </c>
      <c r="AE120" s="1">
        <v>56948.61</v>
      </c>
      <c r="AF120" s="1">
        <v>458051.37</v>
      </c>
      <c r="AG120" s="1">
        <v>329632.73</v>
      </c>
      <c r="AH120" s="1">
        <v>1048900.4648099998</v>
      </c>
      <c r="AI120" s="1">
        <v>2191171.20481</v>
      </c>
      <c r="AJ120" s="1">
        <v>337535.7</v>
      </c>
      <c r="AK120" s="1">
        <v>1853635.5048100001</v>
      </c>
      <c r="AL120" s="33">
        <v>2210515.37481</v>
      </c>
      <c r="AM120" s="1">
        <v>135308.46</v>
      </c>
      <c r="AN120" s="1">
        <v>135308.46</v>
      </c>
      <c r="AO120" s="1">
        <v>140599.85</v>
      </c>
      <c r="AP120" s="1">
        <v>140599.85</v>
      </c>
      <c r="AQ120" s="1">
        <v>22677.39</v>
      </c>
      <c r="AR120" s="1">
        <v>22677.39</v>
      </c>
      <c r="AS120" s="1">
        <v>23433.3</v>
      </c>
      <c r="AT120" s="1">
        <v>23433.3</v>
      </c>
      <c r="AU120" s="1">
        <v>28724.7</v>
      </c>
      <c r="AV120" s="1">
        <v>199561.08</v>
      </c>
      <c r="AW120" s="1">
        <v>79186.34</v>
      </c>
      <c r="AX120" s="1">
        <v>30968.15</v>
      </c>
      <c r="AY120" s="1">
        <v>982478.27</v>
      </c>
      <c r="AZ120" s="1">
        <v>5601650.5700000003</v>
      </c>
      <c r="BA120" s="1">
        <v>561307.20000000007</v>
      </c>
      <c r="BB120" s="1">
        <v>11842.35</v>
      </c>
      <c r="BC120" s="1">
        <v>97952.33</v>
      </c>
    </row>
    <row r="121" spans="1:55" x14ac:dyDescent="0.25">
      <c r="A121" s="10" t="s">
        <v>287</v>
      </c>
      <c r="B121" s="10" t="s">
        <v>288</v>
      </c>
      <c r="C121">
        <v>1058.96</v>
      </c>
      <c r="D121" s="1">
        <v>15433018.75</v>
      </c>
      <c r="E121" s="1">
        <v>13718791.840000002</v>
      </c>
      <c r="F121" s="12">
        <v>0.88892471798493744</v>
      </c>
      <c r="G121" s="28">
        <v>2</v>
      </c>
      <c r="H121" s="1">
        <v>31710.89</v>
      </c>
      <c r="I121" s="1">
        <v>1355829.0300000003</v>
      </c>
      <c r="J121" s="1">
        <v>1387539.9200000002</v>
      </c>
      <c r="K121" s="30">
        <v>1.05731</v>
      </c>
      <c r="L121" s="1">
        <v>3737597.45</v>
      </c>
      <c r="M121" s="1">
        <v>747519.49</v>
      </c>
      <c r="N121" s="1">
        <v>380314.4</v>
      </c>
      <c r="O121" s="1">
        <v>168548.43</v>
      </c>
      <c r="P121" s="1">
        <v>136415.9</v>
      </c>
      <c r="Q121" s="1">
        <v>233457.32</v>
      </c>
      <c r="R121" s="1">
        <v>89941.97</v>
      </c>
      <c r="S121" s="1">
        <v>140675.74</v>
      </c>
      <c r="T121" s="1">
        <v>193291.95</v>
      </c>
      <c r="U121" s="1">
        <v>105581.79</v>
      </c>
      <c r="V121" s="1">
        <v>288641.5</v>
      </c>
      <c r="W121" s="1">
        <v>248954.38</v>
      </c>
      <c r="X121" s="1">
        <v>168801.96</v>
      </c>
      <c r="Y121" s="1">
        <v>6639742.2800000012</v>
      </c>
      <c r="Z121" s="1">
        <v>93686.399999999994</v>
      </c>
      <c r="AA121" s="1">
        <v>132370</v>
      </c>
      <c r="AB121" s="1">
        <v>284860.24</v>
      </c>
      <c r="AC121" s="1">
        <v>30709.840000000004</v>
      </c>
      <c r="AD121" s="1">
        <v>604666.16</v>
      </c>
      <c r="AE121" s="1">
        <v>158514.14000000001</v>
      </c>
      <c r="AF121" s="1">
        <v>1299343.9200000002</v>
      </c>
      <c r="AG121" s="1">
        <v>935061.68</v>
      </c>
      <c r="AH121" s="1">
        <v>2810309.4369599996</v>
      </c>
      <c r="AI121" s="1">
        <v>6349521.8169599995</v>
      </c>
      <c r="AJ121" s="1">
        <v>957479.86</v>
      </c>
      <c r="AK121" s="1">
        <v>5392041.9569600001</v>
      </c>
      <c r="AL121" s="33">
        <v>6404394.9869600004</v>
      </c>
      <c r="AM121" s="1">
        <v>267593.27</v>
      </c>
      <c r="AN121" s="1">
        <v>267593.27</v>
      </c>
      <c r="AO121" s="1">
        <v>278931.96999999997</v>
      </c>
      <c r="AP121" s="1">
        <v>278931.96999999997</v>
      </c>
      <c r="AQ121" s="1">
        <v>77859.06</v>
      </c>
      <c r="AR121" s="1">
        <v>77859.06</v>
      </c>
      <c r="AS121" s="1">
        <v>80882.710000000006</v>
      </c>
      <c r="AT121" s="1">
        <v>80882.710000000006</v>
      </c>
      <c r="AU121" s="1">
        <v>97512.8</v>
      </c>
      <c r="AV121" s="1">
        <v>567690.81999999995</v>
      </c>
      <c r="AW121" s="1">
        <v>225261.15</v>
      </c>
      <c r="AX121" s="1">
        <v>87882.6</v>
      </c>
      <c r="AY121" s="1">
        <v>2388881.39</v>
      </c>
      <c r="AZ121" s="1">
        <v>15433018.75</v>
      </c>
      <c r="BA121" s="1">
        <v>386536.82</v>
      </c>
      <c r="BB121" s="1">
        <v>35434.370000000003</v>
      </c>
      <c r="BC121" s="1">
        <v>383601.48000000004</v>
      </c>
    </row>
    <row r="122" spans="1:55" x14ac:dyDescent="0.25">
      <c r="A122" s="10" t="s">
        <v>289</v>
      </c>
      <c r="B122" s="10" t="s">
        <v>290</v>
      </c>
      <c r="C122">
        <v>417.63</v>
      </c>
      <c r="D122" s="1">
        <v>6560531.9400000004</v>
      </c>
      <c r="E122" s="1">
        <v>7839073.6900000004</v>
      </c>
      <c r="F122" s="12">
        <v>1.1948838541894211</v>
      </c>
      <c r="G122" s="28">
        <v>4</v>
      </c>
      <c r="H122" s="1">
        <v>504.82</v>
      </c>
      <c r="I122" s="1">
        <v>627313.00000000012</v>
      </c>
      <c r="J122" s="1">
        <v>627817.82000000007</v>
      </c>
      <c r="K122" s="30">
        <v>1.05731</v>
      </c>
      <c r="L122" s="1">
        <v>1539985.23</v>
      </c>
      <c r="M122" s="1">
        <v>307997.03999999998</v>
      </c>
      <c r="N122" s="1">
        <v>149100.53</v>
      </c>
      <c r="O122" s="1">
        <v>66266.899999999994</v>
      </c>
      <c r="P122" s="1">
        <v>60793.24</v>
      </c>
      <c r="Q122" s="1">
        <v>93226.240000000005</v>
      </c>
      <c r="R122" s="1">
        <v>35334.339999999997</v>
      </c>
      <c r="S122" s="1">
        <v>55490.43</v>
      </c>
      <c r="T122" s="1">
        <v>75995.12</v>
      </c>
      <c r="U122" s="1">
        <v>41392.86</v>
      </c>
      <c r="V122" s="1">
        <v>113482.98</v>
      </c>
      <c r="W122" s="1">
        <v>97879.5</v>
      </c>
      <c r="X122" s="1">
        <v>66584.990000000005</v>
      </c>
      <c r="Y122" s="1">
        <v>2703529.4000000004</v>
      </c>
      <c r="Z122" s="1">
        <v>37062</v>
      </c>
      <c r="AA122" s="1">
        <v>52203.749999999993</v>
      </c>
      <c r="AB122" s="1">
        <v>112342.46999999999</v>
      </c>
      <c r="AC122" s="1">
        <v>12111.269999999997</v>
      </c>
      <c r="AD122" s="1">
        <v>119233.36</v>
      </c>
      <c r="AE122" s="1">
        <v>63915.06</v>
      </c>
      <c r="AF122" s="1">
        <v>512432.00999999989</v>
      </c>
      <c r="AG122" s="1">
        <v>368767.28999999992</v>
      </c>
      <c r="AH122" s="1">
        <v>1237583.1621300001</v>
      </c>
      <c r="AI122" s="1">
        <v>2515650.37213</v>
      </c>
      <c r="AJ122" s="1">
        <v>377608.51</v>
      </c>
      <c r="AK122" s="1">
        <v>2138041.8621300003</v>
      </c>
      <c r="AL122" s="33">
        <v>2537291.1121300003</v>
      </c>
      <c r="AM122" s="1">
        <v>156474.03</v>
      </c>
      <c r="AN122" s="1">
        <v>156474.03</v>
      </c>
      <c r="AO122" s="1">
        <v>163277.25</v>
      </c>
      <c r="AP122" s="1">
        <v>163277.25</v>
      </c>
      <c r="AQ122" s="1">
        <v>62740.79</v>
      </c>
      <c r="AR122" s="1">
        <v>62740.79</v>
      </c>
      <c r="AS122" s="1">
        <v>65008.53</v>
      </c>
      <c r="AT122" s="1">
        <v>65008.53</v>
      </c>
      <c r="AU122" s="1">
        <v>77859.06</v>
      </c>
      <c r="AV122" s="1">
        <v>223750.31</v>
      </c>
      <c r="AW122" s="1">
        <v>88784.68</v>
      </c>
      <c r="AX122" s="1">
        <v>34316.06</v>
      </c>
      <c r="AY122" s="1">
        <v>1319711.3100000003</v>
      </c>
      <c r="AZ122" s="1">
        <v>6560531.9400000004</v>
      </c>
      <c r="BA122" s="1">
        <v>393152.82</v>
      </c>
      <c r="BB122" s="1">
        <v>188.5</v>
      </c>
      <c r="BC122" s="1">
        <v>118921.54</v>
      </c>
    </row>
    <row r="123" spans="1:55" x14ac:dyDescent="0.25">
      <c r="A123" s="10" t="s">
        <v>291</v>
      </c>
      <c r="B123" s="10" t="s">
        <v>292</v>
      </c>
      <c r="C123">
        <v>482.12</v>
      </c>
      <c r="D123" s="1">
        <v>6728618.0499999998</v>
      </c>
      <c r="E123" s="1">
        <v>6381903.3799999999</v>
      </c>
      <c r="F123" s="12">
        <v>0.94847163750066033</v>
      </c>
      <c r="G123" s="28">
        <v>3</v>
      </c>
      <c r="H123" s="1">
        <v>11026.9</v>
      </c>
      <c r="I123" s="1">
        <v>547166.13000000012</v>
      </c>
      <c r="J123" s="1">
        <v>558193.03000000014</v>
      </c>
      <c r="K123" s="30">
        <v>1.05731</v>
      </c>
      <c r="L123" s="1">
        <v>1653791.43</v>
      </c>
      <c r="M123" s="1">
        <v>330758.28000000003</v>
      </c>
      <c r="N123" s="1">
        <v>172870.18</v>
      </c>
      <c r="O123" s="1">
        <v>76350.990000000005</v>
      </c>
      <c r="P123" s="1">
        <v>60032.959999999999</v>
      </c>
      <c r="Q123" s="1">
        <v>108894.52</v>
      </c>
      <c r="R123" s="1">
        <v>40473.89</v>
      </c>
      <c r="S123" s="1">
        <v>63888.98</v>
      </c>
      <c r="T123" s="1">
        <v>87559.6</v>
      </c>
      <c r="U123" s="1">
        <v>47991.72</v>
      </c>
      <c r="V123" s="1">
        <v>130752.13</v>
      </c>
      <c r="W123" s="1">
        <v>112774.2</v>
      </c>
      <c r="X123" s="1">
        <v>76662.720000000001</v>
      </c>
      <c r="Y123" s="1">
        <v>2962801.600000001</v>
      </c>
      <c r="Z123" s="1">
        <v>42580.800000000003</v>
      </c>
      <c r="AA123" s="1">
        <v>60265</v>
      </c>
      <c r="AB123" s="1">
        <v>129690.28</v>
      </c>
      <c r="AC123" s="1">
        <v>13981.48</v>
      </c>
      <c r="AD123" s="1">
        <v>137645.26</v>
      </c>
      <c r="AE123" s="1">
        <v>74516.72</v>
      </c>
      <c r="AF123" s="1">
        <v>591561.24</v>
      </c>
      <c r="AG123" s="1">
        <v>425711.96</v>
      </c>
      <c r="AH123" s="1">
        <v>1244052.7501199997</v>
      </c>
      <c r="AI123" s="1">
        <v>2720005.4901199997</v>
      </c>
      <c r="AJ123" s="1">
        <v>435918.44</v>
      </c>
      <c r="AK123" s="1">
        <v>2284087.0501199993</v>
      </c>
      <c r="AL123" s="33">
        <v>2744987.9701199993</v>
      </c>
      <c r="AM123" s="1">
        <v>102804.19</v>
      </c>
      <c r="AN123" s="1">
        <v>102804.19</v>
      </c>
      <c r="AO123" s="1">
        <v>106583.76</v>
      </c>
      <c r="AP123" s="1">
        <v>106583.76</v>
      </c>
      <c r="AQ123" s="1">
        <v>37795.660000000003</v>
      </c>
      <c r="AR123" s="1">
        <v>37795.660000000003</v>
      </c>
      <c r="AS123" s="1">
        <v>39307.480000000003</v>
      </c>
      <c r="AT123" s="1">
        <v>39307.480000000003</v>
      </c>
      <c r="AU123" s="1">
        <v>47622.53</v>
      </c>
      <c r="AV123" s="1">
        <v>257766.39999999999</v>
      </c>
      <c r="AW123" s="1">
        <v>102282.36</v>
      </c>
      <c r="AX123" s="1">
        <v>40174.9</v>
      </c>
      <c r="AY123" s="1">
        <v>1020828.3700000001</v>
      </c>
      <c r="AZ123" s="1">
        <v>6728618.0499999998</v>
      </c>
      <c r="BA123" s="1">
        <v>69909.869999999981</v>
      </c>
      <c r="BB123" s="1">
        <v>18247.39</v>
      </c>
      <c r="BC123" s="1">
        <v>213688.53999999998</v>
      </c>
    </row>
    <row r="124" spans="1:55" x14ac:dyDescent="0.25">
      <c r="A124" s="10" t="s">
        <v>293</v>
      </c>
      <c r="B124" s="10" t="s">
        <v>294</v>
      </c>
      <c r="C124">
        <v>1297.96</v>
      </c>
      <c r="D124" s="1">
        <v>17178880.010000002</v>
      </c>
      <c r="E124" s="1">
        <v>10530567.52</v>
      </c>
      <c r="F124" s="12">
        <v>0.61299499815296743</v>
      </c>
      <c r="G124" s="28">
        <v>1</v>
      </c>
      <c r="H124" s="1">
        <v>789015.48</v>
      </c>
      <c r="I124" s="1">
        <v>3204396.16</v>
      </c>
      <c r="J124" s="1">
        <v>3993411.64</v>
      </c>
      <c r="K124" s="30">
        <v>1.05731</v>
      </c>
      <c r="L124" s="1">
        <v>4328957.54</v>
      </c>
      <c r="M124" s="1">
        <v>865791.5</v>
      </c>
      <c r="N124" s="1">
        <v>466749.49</v>
      </c>
      <c r="O124" s="1">
        <v>206723.92</v>
      </c>
      <c r="P124" s="1">
        <v>146526.81</v>
      </c>
      <c r="Q124" s="1">
        <v>284379.21999999997</v>
      </c>
      <c r="R124" s="1">
        <v>110500.14</v>
      </c>
      <c r="S124" s="1">
        <v>172770.2</v>
      </c>
      <c r="T124" s="1">
        <v>237071.76</v>
      </c>
      <c r="U124" s="1">
        <v>129277.7</v>
      </c>
      <c r="V124" s="1">
        <v>354017.57</v>
      </c>
      <c r="W124" s="1">
        <v>305341.48</v>
      </c>
      <c r="X124" s="1">
        <v>207313.28</v>
      </c>
      <c r="Y124" s="1">
        <v>7815420.6100000003</v>
      </c>
      <c r="Z124" s="1">
        <v>115196.4</v>
      </c>
      <c r="AA124" s="1">
        <v>162245</v>
      </c>
      <c r="AB124" s="1">
        <v>349151.24</v>
      </c>
      <c r="AC124" s="1">
        <v>37640.839999999997</v>
      </c>
      <c r="AD124" s="1">
        <v>741135.16</v>
      </c>
      <c r="AE124" s="1">
        <v>192394.93</v>
      </c>
      <c r="AF124" s="1">
        <v>1592596.92</v>
      </c>
      <c r="AG124" s="1">
        <v>1146098.68</v>
      </c>
      <c r="AH124" s="1">
        <v>3065505.4149600002</v>
      </c>
      <c r="AI124" s="1">
        <v>7401964.5849600006</v>
      </c>
      <c r="AJ124" s="1">
        <v>1173576.49</v>
      </c>
      <c r="AK124" s="1">
        <v>6228388.0949600004</v>
      </c>
      <c r="AL124" s="33">
        <v>7469222.2449600007</v>
      </c>
      <c r="AM124" s="1">
        <v>144379.42000000001</v>
      </c>
      <c r="AN124" s="1">
        <v>144379.42000000001</v>
      </c>
      <c r="AO124" s="1">
        <v>150426.72</v>
      </c>
      <c r="AP124" s="1">
        <v>150426.72</v>
      </c>
      <c r="AQ124" s="1">
        <v>42331.13</v>
      </c>
      <c r="AR124" s="1">
        <v>42331.13</v>
      </c>
      <c r="AS124" s="1">
        <v>43842.96</v>
      </c>
      <c r="AT124" s="1">
        <v>43842.96</v>
      </c>
      <c r="AU124" s="1">
        <v>52913.919999999998</v>
      </c>
      <c r="AV124" s="1">
        <v>695440.15</v>
      </c>
      <c r="AW124" s="1">
        <v>275952.40999999997</v>
      </c>
      <c r="AX124" s="1">
        <v>107970.05</v>
      </c>
      <c r="AY124" s="1">
        <v>1894236.99</v>
      </c>
      <c r="AZ124" s="1">
        <v>17178880.010000002</v>
      </c>
      <c r="BA124" s="1">
        <v>257602.57</v>
      </c>
      <c r="BB124" s="1">
        <v>38691.31</v>
      </c>
      <c r="BC124" s="1">
        <v>490374.92000000004</v>
      </c>
    </row>
    <row r="125" spans="1:55" x14ac:dyDescent="0.25">
      <c r="A125" s="10" t="s">
        <v>295</v>
      </c>
      <c r="B125" s="10" t="s">
        <v>296</v>
      </c>
      <c r="C125">
        <v>1584.29</v>
      </c>
      <c r="D125" s="1">
        <v>20604932.390000001</v>
      </c>
      <c r="E125" s="1">
        <v>24883796.550000001</v>
      </c>
      <c r="F125" s="12">
        <v>1.2076621305526156</v>
      </c>
      <c r="G125" s="28">
        <v>4</v>
      </c>
      <c r="H125" s="1">
        <v>1585.52</v>
      </c>
      <c r="I125" s="1">
        <v>1494440.64</v>
      </c>
      <c r="J125" s="1">
        <v>1496026.16</v>
      </c>
      <c r="K125" s="30">
        <v>1.05731</v>
      </c>
      <c r="L125" s="1">
        <v>5243728.9400000004</v>
      </c>
      <c r="M125" s="1">
        <v>1048745.78</v>
      </c>
      <c r="N125" s="1">
        <v>569751.31000000006</v>
      </c>
      <c r="O125" s="1">
        <v>252822.64</v>
      </c>
      <c r="P125" s="1">
        <v>179364.24</v>
      </c>
      <c r="Q125" s="1">
        <v>355669.88</v>
      </c>
      <c r="R125" s="1">
        <v>135555.41</v>
      </c>
      <c r="S125" s="1">
        <v>210863.63</v>
      </c>
      <c r="T125" s="1">
        <v>289937.93</v>
      </c>
      <c r="U125" s="1">
        <v>158072.74</v>
      </c>
      <c r="V125" s="1">
        <v>432962.25</v>
      </c>
      <c r="W125" s="1">
        <v>373431.57</v>
      </c>
      <c r="X125" s="1">
        <v>253022.98</v>
      </c>
      <c r="Y125" s="1">
        <v>9503929.3000000007</v>
      </c>
      <c r="Z125" s="1">
        <v>140853.6</v>
      </c>
      <c r="AA125" s="1">
        <v>198036.25</v>
      </c>
      <c r="AB125" s="1">
        <v>426174.01</v>
      </c>
      <c r="AC125" s="1">
        <v>45944.41</v>
      </c>
      <c r="AD125" s="1">
        <v>452314.79</v>
      </c>
      <c r="AE125" s="1">
        <v>242123.97</v>
      </c>
      <c r="AF125" s="1">
        <v>1943923.83</v>
      </c>
      <c r="AG125" s="1">
        <v>1398928.07</v>
      </c>
      <c r="AH125" s="1">
        <v>3759584.0397899998</v>
      </c>
      <c r="AI125" s="1">
        <v>8607882.9697900005</v>
      </c>
      <c r="AJ125" s="1">
        <v>1432467.48</v>
      </c>
      <c r="AK125" s="1">
        <v>7175415.4897899982</v>
      </c>
      <c r="AL125" s="33">
        <v>8689977.6797899976</v>
      </c>
      <c r="AM125" s="1">
        <v>192001.95</v>
      </c>
      <c r="AN125" s="1">
        <v>192001.95</v>
      </c>
      <c r="AO125" s="1">
        <v>200317</v>
      </c>
      <c r="AP125" s="1">
        <v>200317</v>
      </c>
      <c r="AQ125" s="1">
        <v>57449.4</v>
      </c>
      <c r="AR125" s="1">
        <v>57449.4</v>
      </c>
      <c r="AS125" s="1">
        <v>60473.05</v>
      </c>
      <c r="AT125" s="1">
        <v>60473.05</v>
      </c>
      <c r="AU125" s="1">
        <v>72567.66</v>
      </c>
      <c r="AV125" s="1">
        <v>848890.53</v>
      </c>
      <c r="AW125" s="1">
        <v>336841.91</v>
      </c>
      <c r="AX125" s="1">
        <v>132242.39000000001</v>
      </c>
      <c r="AY125" s="1">
        <v>2411025.2900000005</v>
      </c>
      <c r="AZ125" s="1">
        <v>20604932.390000001</v>
      </c>
      <c r="BA125" s="1">
        <v>209902.19999999998</v>
      </c>
      <c r="BB125" s="1">
        <v>15916.769999999999</v>
      </c>
      <c r="BC125" s="1">
        <v>616982.18000000005</v>
      </c>
    </row>
    <row r="126" spans="1:55" x14ac:dyDescent="0.25">
      <c r="A126" s="10" t="s">
        <v>297</v>
      </c>
      <c r="B126" s="10" t="s">
        <v>298</v>
      </c>
      <c r="C126">
        <v>5777.13</v>
      </c>
      <c r="D126" s="1">
        <v>72799936.310000002</v>
      </c>
      <c r="E126" s="1">
        <v>69469986.189999998</v>
      </c>
      <c r="F126" s="12">
        <v>0.95425888690588601</v>
      </c>
      <c r="G126" s="28">
        <v>3</v>
      </c>
      <c r="H126" s="1">
        <v>119305.07</v>
      </c>
      <c r="I126" s="1">
        <v>11376093.030000001</v>
      </c>
      <c r="J126" s="1">
        <v>11495398.100000001</v>
      </c>
      <c r="K126" s="30">
        <v>1.05731</v>
      </c>
      <c r="L126" s="1">
        <v>19025084.149999999</v>
      </c>
      <c r="M126" s="1">
        <v>3805016.83</v>
      </c>
      <c r="N126" s="1">
        <v>2080204.55</v>
      </c>
      <c r="O126" s="1">
        <v>924135.19</v>
      </c>
      <c r="P126" s="1">
        <v>627775.82999999996</v>
      </c>
      <c r="Q126" s="1">
        <v>1272264.08</v>
      </c>
      <c r="R126" s="1">
        <v>494038.43</v>
      </c>
      <c r="S126" s="1">
        <v>769967.21</v>
      </c>
      <c r="T126" s="1">
        <v>1059801.6299999999</v>
      </c>
      <c r="U126" s="1">
        <v>577400.42000000004</v>
      </c>
      <c r="V126" s="1">
        <v>1582594.24</v>
      </c>
      <c r="W126" s="1">
        <v>1364993.46</v>
      </c>
      <c r="X126" s="1">
        <v>923911.8</v>
      </c>
      <c r="Y126" s="1">
        <v>34507187.819999993</v>
      </c>
      <c r="Z126" s="1">
        <v>515801.69999999995</v>
      </c>
      <c r="AA126" s="1">
        <v>722141.25</v>
      </c>
      <c r="AB126" s="1">
        <v>1554047.97</v>
      </c>
      <c r="AC126" s="1">
        <v>167536.76999999999</v>
      </c>
      <c r="AD126" s="1">
        <v>1649370.6099999999</v>
      </c>
      <c r="AE126" s="1">
        <v>864369.77</v>
      </c>
      <c r="AF126" s="1">
        <v>7088538.5099999998</v>
      </c>
      <c r="AG126" s="1">
        <v>5101205.7899999991</v>
      </c>
      <c r="AH126" s="1">
        <v>13202434.75863</v>
      </c>
      <c r="AI126" s="1">
        <v>30865447.128629997</v>
      </c>
      <c r="AJ126" s="1">
        <v>5223507.63</v>
      </c>
      <c r="AK126" s="1">
        <v>25641939.498629995</v>
      </c>
      <c r="AL126" s="33">
        <v>31164806.348629996</v>
      </c>
      <c r="AM126" s="1">
        <v>460351.14</v>
      </c>
      <c r="AN126" s="1">
        <v>460351.14</v>
      </c>
      <c r="AO126" s="1">
        <v>480004.88</v>
      </c>
      <c r="AP126" s="1">
        <v>480004.88</v>
      </c>
      <c r="AQ126" s="1">
        <v>82394.539999999994</v>
      </c>
      <c r="AR126" s="1">
        <v>82394.539999999994</v>
      </c>
      <c r="AS126" s="1">
        <v>85418.19</v>
      </c>
      <c r="AT126" s="1">
        <v>85418.19</v>
      </c>
      <c r="AU126" s="1">
        <v>102804.19</v>
      </c>
      <c r="AV126" s="1">
        <v>3096976.42</v>
      </c>
      <c r="AW126" s="1">
        <v>1228888.07</v>
      </c>
      <c r="AX126" s="1">
        <v>482935.82</v>
      </c>
      <c r="AY126" s="1">
        <v>7127942</v>
      </c>
      <c r="AZ126" s="1">
        <v>72799936.310000002</v>
      </c>
      <c r="BA126" s="1">
        <v>515483.64000000007</v>
      </c>
      <c r="BB126" s="1">
        <v>18053.87</v>
      </c>
      <c r="BC126" s="1">
        <v>1860318.9200000004</v>
      </c>
    </row>
    <row r="127" spans="1:55" x14ac:dyDescent="0.25">
      <c r="A127" s="10" t="s">
        <v>299</v>
      </c>
      <c r="B127" s="10" t="s">
        <v>300</v>
      </c>
      <c r="C127">
        <v>2607.13</v>
      </c>
      <c r="D127" s="1">
        <v>44195304.780000001</v>
      </c>
      <c r="E127" s="1">
        <v>31005541.41</v>
      </c>
      <c r="F127" s="12">
        <v>0.7015573614514623</v>
      </c>
      <c r="G127" s="28">
        <v>1</v>
      </c>
      <c r="H127" s="1">
        <v>858606.33</v>
      </c>
      <c r="I127" s="1">
        <v>27095546.339999989</v>
      </c>
      <c r="J127" s="1">
        <v>27954152.669999987</v>
      </c>
      <c r="K127" s="30">
        <v>1.05731</v>
      </c>
      <c r="L127" s="1">
        <v>9953000.9000000004</v>
      </c>
      <c r="M127" s="1">
        <v>1990600.18</v>
      </c>
      <c r="N127" s="1">
        <v>937820.75</v>
      </c>
      <c r="O127" s="1">
        <v>416329.02</v>
      </c>
      <c r="P127" s="1">
        <v>409341.67</v>
      </c>
      <c r="Q127" s="1">
        <v>583643.31000000006</v>
      </c>
      <c r="R127" s="1">
        <v>222927.61</v>
      </c>
      <c r="S127" s="1">
        <v>347340.1</v>
      </c>
      <c r="T127" s="1">
        <v>477447.65</v>
      </c>
      <c r="U127" s="1">
        <v>260355.1</v>
      </c>
      <c r="V127" s="1">
        <v>712969.19</v>
      </c>
      <c r="W127" s="1">
        <v>614938.6</v>
      </c>
      <c r="X127" s="1">
        <v>416786.08</v>
      </c>
      <c r="Y127" s="1">
        <v>17343500.159999996</v>
      </c>
      <c r="Z127" s="1">
        <v>231522.3</v>
      </c>
      <c r="AA127" s="1">
        <v>325891.25</v>
      </c>
      <c r="AB127" s="1">
        <v>701317.97</v>
      </c>
      <c r="AC127" s="1">
        <v>75606.76999999999</v>
      </c>
      <c r="AD127" s="1">
        <v>1488671.23</v>
      </c>
      <c r="AE127" s="1">
        <v>396870.69</v>
      </c>
      <c r="AF127" s="1">
        <v>3198948.51</v>
      </c>
      <c r="AG127" s="1">
        <v>2302095.79</v>
      </c>
      <c r="AH127" s="1">
        <v>8271285.2616300005</v>
      </c>
      <c r="AI127" s="1">
        <v>16992209.77163</v>
      </c>
      <c r="AJ127" s="1">
        <v>2357288.73</v>
      </c>
      <c r="AK127" s="1">
        <v>14634921.04163</v>
      </c>
      <c r="AL127" s="33">
        <v>17127305.981630001</v>
      </c>
      <c r="AM127" s="1">
        <v>1158059.03</v>
      </c>
      <c r="AN127" s="1">
        <v>1158059.03</v>
      </c>
      <c r="AO127" s="1">
        <v>1206437.48</v>
      </c>
      <c r="AP127" s="1">
        <v>1206437.48</v>
      </c>
      <c r="AQ127" s="1">
        <v>529895.16</v>
      </c>
      <c r="AR127" s="1">
        <v>529895.16</v>
      </c>
      <c r="AS127" s="1">
        <v>551816.64</v>
      </c>
      <c r="AT127" s="1">
        <v>551816.64</v>
      </c>
      <c r="AU127" s="1">
        <v>662179.97</v>
      </c>
      <c r="AV127" s="1">
        <v>1397683.52</v>
      </c>
      <c r="AW127" s="1">
        <v>554604.35</v>
      </c>
      <c r="AX127" s="1">
        <v>217614.06</v>
      </c>
      <c r="AY127" s="1">
        <v>9724498.5199999996</v>
      </c>
      <c r="AZ127" s="1">
        <v>44195304.780000001</v>
      </c>
      <c r="BA127" s="1">
        <v>8045249.9799999995</v>
      </c>
      <c r="BB127" s="1">
        <v>799173.36999999988</v>
      </c>
      <c r="BC127" s="1">
        <v>1626898.46</v>
      </c>
    </row>
    <row r="128" spans="1:55" x14ac:dyDescent="0.25">
      <c r="A128" s="10" t="s">
        <v>301</v>
      </c>
      <c r="B128" s="10" t="s">
        <v>302</v>
      </c>
      <c r="C128">
        <v>9960.3700000000008</v>
      </c>
      <c r="D128" s="1">
        <v>183671591.61000001</v>
      </c>
      <c r="E128" s="1">
        <v>137208122.72999999</v>
      </c>
      <c r="F128" s="12">
        <v>0.74702963875514039</v>
      </c>
      <c r="G128" s="28">
        <v>2</v>
      </c>
      <c r="H128" s="1">
        <v>1594413.24</v>
      </c>
      <c r="I128" s="1">
        <v>121332841.57999998</v>
      </c>
      <c r="J128" s="1">
        <v>122927254.81999998</v>
      </c>
      <c r="K128" s="30">
        <v>1.05731</v>
      </c>
      <c r="L128" s="1">
        <v>39015360.159999996</v>
      </c>
      <c r="M128" s="1">
        <v>7803072.0300000003</v>
      </c>
      <c r="N128" s="1">
        <v>3586336.04</v>
      </c>
      <c r="O128" s="1">
        <v>1594007.16</v>
      </c>
      <c r="P128" s="1">
        <v>1737993.82</v>
      </c>
      <c r="Q128" s="1">
        <v>2238996.7599999998</v>
      </c>
      <c r="R128" s="1">
        <v>852521.46</v>
      </c>
      <c r="S128" s="1">
        <v>1327571.06</v>
      </c>
      <c r="T128" s="1">
        <v>1828013.26</v>
      </c>
      <c r="U128" s="1">
        <v>995528.32</v>
      </c>
      <c r="V128" s="1">
        <v>2729759.2</v>
      </c>
      <c r="W128" s="1">
        <v>2354427.5499999998</v>
      </c>
      <c r="X128" s="1">
        <v>1593001.03</v>
      </c>
      <c r="Y128" s="1">
        <v>67656587.849999994</v>
      </c>
      <c r="Z128" s="1">
        <v>887756.39999999991</v>
      </c>
      <c r="AA128" s="1">
        <v>1245046.25</v>
      </c>
      <c r="AB128" s="1">
        <v>2679339.5299999998</v>
      </c>
      <c r="AC128" s="1">
        <v>288850.73</v>
      </c>
      <c r="AD128" s="1">
        <v>5687371.2699999996</v>
      </c>
      <c r="AE128" s="1">
        <v>1524664.93</v>
      </c>
      <c r="AF128" s="1">
        <v>12221373.989999998</v>
      </c>
      <c r="AG128" s="1">
        <v>8795006.7100000009</v>
      </c>
      <c r="AH128" s="1">
        <v>34835827.272869997</v>
      </c>
      <c r="AI128" s="1">
        <v>68165237.082869992</v>
      </c>
      <c r="AJ128" s="1">
        <v>9005867.7400000002</v>
      </c>
      <c r="AK128" s="1">
        <v>59159369.342870004</v>
      </c>
      <c r="AL128" s="33">
        <v>68681363.362870008</v>
      </c>
      <c r="AM128" s="1">
        <v>5082760.43</v>
      </c>
      <c r="AN128" s="1">
        <v>5082760.43</v>
      </c>
      <c r="AO128" s="1">
        <v>5294416.13</v>
      </c>
      <c r="AP128" s="1">
        <v>5294416.13</v>
      </c>
      <c r="AQ128" s="1">
        <v>3428822.32</v>
      </c>
      <c r="AR128" s="1">
        <v>3428822.32</v>
      </c>
      <c r="AS128" s="1">
        <v>3571689.92</v>
      </c>
      <c r="AT128" s="1">
        <v>3571689.92</v>
      </c>
      <c r="AU128" s="1">
        <v>4286027.9000000004</v>
      </c>
      <c r="AV128" s="1">
        <v>5339770.92</v>
      </c>
      <c r="AW128" s="1">
        <v>2118834.6</v>
      </c>
      <c r="AX128" s="1">
        <v>833629.26</v>
      </c>
      <c r="AY128" s="1">
        <v>47333640.280000001</v>
      </c>
      <c r="AZ128" s="1">
        <v>183671591.61000001</v>
      </c>
      <c r="BA128" s="1">
        <v>40978254.590000011</v>
      </c>
      <c r="BB128" s="1">
        <v>5899519.9500000002</v>
      </c>
      <c r="BC128" s="1">
        <v>5838814.2300000004</v>
      </c>
    </row>
    <row r="129" spans="1:55" x14ac:dyDescent="0.25">
      <c r="A129" s="10" t="s">
        <v>303</v>
      </c>
      <c r="B129" s="10" t="s">
        <v>304</v>
      </c>
      <c r="C129">
        <v>3213.56</v>
      </c>
      <c r="D129" s="1">
        <v>51973306.549999997</v>
      </c>
      <c r="E129" s="1">
        <v>37596386.019999996</v>
      </c>
      <c r="F129" s="12">
        <v>0.72337875951438768</v>
      </c>
      <c r="G129" s="28">
        <v>1</v>
      </c>
      <c r="H129" s="1">
        <v>579004.56999999995</v>
      </c>
      <c r="I129" s="1">
        <v>26246829.229999997</v>
      </c>
      <c r="J129" s="1">
        <v>26825833.799999997</v>
      </c>
      <c r="K129" s="30">
        <v>1.05731</v>
      </c>
      <c r="L129" s="1">
        <v>11809194.51</v>
      </c>
      <c r="M129" s="1">
        <v>2361838.9</v>
      </c>
      <c r="N129" s="1">
        <v>1156789.6499999999</v>
      </c>
      <c r="O129" s="1">
        <v>513568.5</v>
      </c>
      <c r="P129" s="1">
        <v>474237.53</v>
      </c>
      <c r="Q129" s="1">
        <v>723090.97</v>
      </c>
      <c r="R129" s="1">
        <v>274323.03000000003</v>
      </c>
      <c r="S129" s="1">
        <v>428026.18</v>
      </c>
      <c r="T129" s="1">
        <v>588962.24</v>
      </c>
      <c r="U129" s="1">
        <v>320944.65000000002</v>
      </c>
      <c r="V129" s="1">
        <v>879493.13</v>
      </c>
      <c r="W129" s="1">
        <v>758566.12</v>
      </c>
      <c r="X129" s="1">
        <v>513604.26</v>
      </c>
      <c r="Y129" s="1">
        <v>20802639.669999998</v>
      </c>
      <c r="Z129" s="1">
        <v>286497.90000000002</v>
      </c>
      <c r="AA129" s="1">
        <v>401695</v>
      </c>
      <c r="AB129" s="1">
        <v>864447.64</v>
      </c>
      <c r="AC129" s="1">
        <v>93193.24</v>
      </c>
      <c r="AD129" s="1">
        <v>1834942.7599999998</v>
      </c>
      <c r="AE129" s="1">
        <v>493580.61000000004</v>
      </c>
      <c r="AF129" s="1">
        <v>3943038.12</v>
      </c>
      <c r="AG129" s="1">
        <v>2837573.4800000004</v>
      </c>
      <c r="AH129" s="1">
        <v>9647693.9265599996</v>
      </c>
      <c r="AI129" s="1">
        <v>20402662.67656</v>
      </c>
      <c r="AJ129" s="1">
        <v>2905604.54</v>
      </c>
      <c r="AK129" s="1">
        <v>17497058.136559997</v>
      </c>
      <c r="AL129" s="33">
        <v>20569182.866559997</v>
      </c>
      <c r="AM129" s="1">
        <v>1129334.33</v>
      </c>
      <c r="AN129" s="1">
        <v>1129334.33</v>
      </c>
      <c r="AO129" s="1">
        <v>1176200.95</v>
      </c>
      <c r="AP129" s="1">
        <v>1176200.95</v>
      </c>
      <c r="AQ129" s="1">
        <v>621360.65</v>
      </c>
      <c r="AR129" s="1">
        <v>621360.65</v>
      </c>
      <c r="AS129" s="1">
        <v>647817.62</v>
      </c>
      <c r="AT129" s="1">
        <v>647817.62</v>
      </c>
      <c r="AU129" s="1">
        <v>777078.78</v>
      </c>
      <c r="AV129" s="1">
        <v>1722726.2</v>
      </c>
      <c r="AW129" s="1">
        <v>683582.11</v>
      </c>
      <c r="AX129" s="1">
        <v>268669.67</v>
      </c>
      <c r="AY129" s="1">
        <v>10601483.860000001</v>
      </c>
      <c r="AZ129" s="1">
        <v>51973306.549999997</v>
      </c>
      <c r="BA129" s="1">
        <v>5534464.3899999997</v>
      </c>
      <c r="BB129" s="1">
        <v>870067.3899999999</v>
      </c>
      <c r="BC129" s="1">
        <v>1915066.15</v>
      </c>
    </row>
    <row r="130" spans="1:55" x14ac:dyDescent="0.25">
      <c r="A130" s="10" t="s">
        <v>305</v>
      </c>
      <c r="B130" s="10" t="s">
        <v>306</v>
      </c>
      <c r="C130">
        <v>1446.47</v>
      </c>
      <c r="D130" s="1">
        <v>17346194.579999998</v>
      </c>
      <c r="E130" s="1">
        <v>17876418.739999998</v>
      </c>
      <c r="F130" s="12">
        <v>1.0305671746938285</v>
      </c>
      <c r="G130" s="28">
        <v>4</v>
      </c>
      <c r="H130" s="1">
        <v>1334.77</v>
      </c>
      <c r="I130" s="1">
        <v>1113849.99</v>
      </c>
      <c r="J130" s="1">
        <v>1115184.76</v>
      </c>
      <c r="K130" s="30">
        <v>1.05731</v>
      </c>
      <c r="L130" s="1">
        <v>4612752.76</v>
      </c>
      <c r="M130" s="1">
        <v>922550.55</v>
      </c>
      <c r="N130" s="1">
        <v>520051.13</v>
      </c>
      <c r="O130" s="1">
        <v>231213.87</v>
      </c>
      <c r="P130" s="1">
        <v>146522.1</v>
      </c>
      <c r="Q130" s="1">
        <v>320416.26</v>
      </c>
      <c r="R130" s="1">
        <v>123348.99</v>
      </c>
      <c r="S130" s="1">
        <v>192566.79</v>
      </c>
      <c r="T130" s="1">
        <v>265156.90999999997</v>
      </c>
      <c r="U130" s="1">
        <v>144275.10999999999</v>
      </c>
      <c r="V130" s="1">
        <v>395956.93</v>
      </c>
      <c r="W130" s="1">
        <v>341514.34</v>
      </c>
      <c r="X130" s="1">
        <v>231067.93</v>
      </c>
      <c r="Y130" s="1">
        <v>8447393.6699999999</v>
      </c>
      <c r="Z130" s="1">
        <v>129042.9</v>
      </c>
      <c r="AA130" s="1">
        <v>180808.75</v>
      </c>
      <c r="AB130" s="1">
        <v>389100.43</v>
      </c>
      <c r="AC130" s="1">
        <v>41947.630000000005</v>
      </c>
      <c r="AD130" s="1">
        <v>412967.18</v>
      </c>
      <c r="AE130" s="1">
        <v>218519.40000000002</v>
      </c>
      <c r="AF130" s="1">
        <v>1774818.69</v>
      </c>
      <c r="AG130" s="1">
        <v>1277233.01</v>
      </c>
      <c r="AH130" s="1">
        <v>3112720.5869700001</v>
      </c>
      <c r="AI130" s="1">
        <v>7537158.5769699998</v>
      </c>
      <c r="AJ130" s="1">
        <v>1307854.77</v>
      </c>
      <c r="AK130" s="1">
        <v>6229303.8069700003</v>
      </c>
      <c r="AL130" s="33">
        <v>7612111.7269700002</v>
      </c>
      <c r="AM130" s="1">
        <v>19653.740000000002</v>
      </c>
      <c r="AN130" s="1">
        <v>19653.740000000002</v>
      </c>
      <c r="AO130" s="1">
        <v>20409.650000000001</v>
      </c>
      <c r="AP130" s="1">
        <v>20409.650000000001</v>
      </c>
      <c r="AQ130" s="1">
        <v>755.91</v>
      </c>
      <c r="AR130" s="1">
        <v>755.91</v>
      </c>
      <c r="AS130" s="1">
        <v>755.91</v>
      </c>
      <c r="AT130" s="1">
        <v>755.91</v>
      </c>
      <c r="AU130" s="1">
        <v>755.91</v>
      </c>
      <c r="AV130" s="1">
        <v>774811.04</v>
      </c>
      <c r="AW130" s="1">
        <v>307446.98</v>
      </c>
      <c r="AX130" s="1">
        <v>120524.71</v>
      </c>
      <c r="AY130" s="1">
        <v>1286689.06</v>
      </c>
      <c r="AZ130" s="1">
        <v>17346194.579999998</v>
      </c>
      <c r="BA130" s="1">
        <v>14444.66</v>
      </c>
      <c r="BB130" s="1">
        <v>0.26</v>
      </c>
      <c r="BC130" s="1">
        <v>434602.54999999993</v>
      </c>
    </row>
    <row r="131" spans="1:55" x14ac:dyDescent="0.25">
      <c r="A131" s="10" t="s">
        <v>307</v>
      </c>
      <c r="B131" s="10" t="s">
        <v>308</v>
      </c>
      <c r="C131">
        <v>2981.23</v>
      </c>
      <c r="D131" s="1">
        <v>37916918.57</v>
      </c>
      <c r="E131" s="1">
        <v>34894489.020000003</v>
      </c>
      <c r="F131" s="12">
        <v>0.92028810188200916</v>
      </c>
      <c r="G131" s="28">
        <v>3</v>
      </c>
      <c r="H131" s="1">
        <v>62138.52</v>
      </c>
      <c r="I131" s="1">
        <v>3465465.7900000005</v>
      </c>
      <c r="J131" s="1">
        <v>3527604.3100000005</v>
      </c>
      <c r="K131" s="30">
        <v>1.05731</v>
      </c>
      <c r="L131" s="1">
        <v>9754920.4800000004</v>
      </c>
      <c r="M131" s="1">
        <v>1950984.09</v>
      </c>
      <c r="N131" s="1">
        <v>1072515.43</v>
      </c>
      <c r="O131" s="1">
        <v>476113.3</v>
      </c>
      <c r="P131" s="1">
        <v>327578.52</v>
      </c>
      <c r="Q131" s="1">
        <v>662768.11</v>
      </c>
      <c r="R131" s="1">
        <v>254407.31</v>
      </c>
      <c r="S131" s="1">
        <v>397131.51</v>
      </c>
      <c r="T131" s="1">
        <v>546008.48</v>
      </c>
      <c r="U131" s="1">
        <v>297848.63</v>
      </c>
      <c r="V131" s="1">
        <v>815350.58</v>
      </c>
      <c r="W131" s="1">
        <v>703242.93</v>
      </c>
      <c r="X131" s="1">
        <v>476532.61</v>
      </c>
      <c r="Y131" s="1">
        <v>17735401.98</v>
      </c>
      <c r="Z131" s="1">
        <v>265295.69999999995</v>
      </c>
      <c r="AA131" s="1">
        <v>372653.75</v>
      </c>
      <c r="AB131" s="1">
        <v>801950.86999999988</v>
      </c>
      <c r="AC131" s="1">
        <v>86455.669999999984</v>
      </c>
      <c r="AD131" s="1">
        <v>851141.16</v>
      </c>
      <c r="AE131" s="1">
        <v>450838.36</v>
      </c>
      <c r="AF131" s="1">
        <v>3657969.2099999995</v>
      </c>
      <c r="AG131" s="1">
        <v>2632426.09</v>
      </c>
      <c r="AH131" s="1">
        <v>6888510.6507299999</v>
      </c>
      <c r="AI131" s="1">
        <v>16007241.460729998</v>
      </c>
      <c r="AJ131" s="1">
        <v>2695538.72</v>
      </c>
      <c r="AK131" s="1">
        <v>13311702.740729995</v>
      </c>
      <c r="AL131" s="33">
        <v>16161722.780729994</v>
      </c>
      <c r="AM131" s="1">
        <v>240380.4</v>
      </c>
      <c r="AN131" s="1">
        <v>240380.4</v>
      </c>
      <c r="AO131" s="1">
        <v>250207.27</v>
      </c>
      <c r="AP131" s="1">
        <v>250207.27</v>
      </c>
      <c r="AQ131" s="1">
        <v>104316.02</v>
      </c>
      <c r="AR131" s="1">
        <v>104316.02</v>
      </c>
      <c r="AS131" s="1">
        <v>108851.5</v>
      </c>
      <c r="AT131" s="1">
        <v>108851.5</v>
      </c>
      <c r="AU131" s="1">
        <v>130772.98</v>
      </c>
      <c r="AV131" s="1">
        <v>1598000.52</v>
      </c>
      <c r="AW131" s="1">
        <v>634090.65</v>
      </c>
      <c r="AX131" s="1">
        <v>249419.19</v>
      </c>
      <c r="AY131" s="1">
        <v>4019793.7199999997</v>
      </c>
      <c r="AZ131" s="1">
        <v>37916918.57</v>
      </c>
      <c r="BA131" s="1">
        <v>226261.12000000002</v>
      </c>
      <c r="BB131" s="1">
        <v>41560.409999999996</v>
      </c>
      <c r="BC131" s="1">
        <v>1202121.18</v>
      </c>
    </row>
    <row r="132" spans="1:55" x14ac:dyDescent="0.25">
      <c r="A132" s="10" t="s">
        <v>309</v>
      </c>
      <c r="B132" s="10" t="s">
        <v>310</v>
      </c>
      <c r="C132">
        <v>2169.4699999999998</v>
      </c>
      <c r="D132" s="1">
        <v>35631033.740000002</v>
      </c>
      <c r="E132" s="1">
        <v>27181918.27</v>
      </c>
      <c r="F132" s="12">
        <v>0.76287200838310554</v>
      </c>
      <c r="G132" s="28">
        <v>2</v>
      </c>
      <c r="H132" s="1">
        <v>222307.98</v>
      </c>
      <c r="I132" s="1">
        <v>12037247.009999998</v>
      </c>
      <c r="J132" s="1">
        <v>12259554.989999998</v>
      </c>
      <c r="K132" s="30">
        <v>1.05731</v>
      </c>
      <c r="L132" s="1">
        <v>8019735.9900000002</v>
      </c>
      <c r="M132" s="1">
        <v>1603947.19</v>
      </c>
      <c r="N132" s="1">
        <v>780076.7</v>
      </c>
      <c r="O132" s="1">
        <v>346460.66</v>
      </c>
      <c r="P132" s="1">
        <v>326854.55</v>
      </c>
      <c r="Q132" s="1">
        <v>479449.27</v>
      </c>
      <c r="R132" s="1">
        <v>185023.49</v>
      </c>
      <c r="S132" s="1">
        <v>288850.18</v>
      </c>
      <c r="T132" s="1">
        <v>397322.35</v>
      </c>
      <c r="U132" s="1">
        <v>216562.65</v>
      </c>
      <c r="V132" s="1">
        <v>593318.65</v>
      </c>
      <c r="W132" s="1">
        <v>511739.56</v>
      </c>
      <c r="X132" s="1">
        <v>346601.89</v>
      </c>
      <c r="Y132" s="1">
        <v>14095943.130000001</v>
      </c>
      <c r="Z132" s="1">
        <v>192207.60000000003</v>
      </c>
      <c r="AA132" s="1">
        <v>271183.75</v>
      </c>
      <c r="AB132" s="1">
        <v>583587.43000000005</v>
      </c>
      <c r="AC132" s="1">
        <v>62914.630000000005</v>
      </c>
      <c r="AD132" s="1">
        <v>1238767.3699999999</v>
      </c>
      <c r="AE132" s="1">
        <v>324889.69</v>
      </c>
      <c r="AF132" s="1">
        <v>2661939.6900000004</v>
      </c>
      <c r="AG132" s="1">
        <v>1915642.0100000002</v>
      </c>
      <c r="AH132" s="1">
        <v>6633992.9819700001</v>
      </c>
      <c r="AI132" s="1">
        <v>13885125.151969999</v>
      </c>
      <c r="AJ132" s="1">
        <v>1961569.68</v>
      </c>
      <c r="AK132" s="1">
        <v>11923555.471969999</v>
      </c>
      <c r="AL132" s="33">
        <v>13997542.70197</v>
      </c>
      <c r="AM132" s="1">
        <v>790685.21</v>
      </c>
      <c r="AN132" s="1">
        <v>790685.21</v>
      </c>
      <c r="AO132" s="1">
        <v>823945.4</v>
      </c>
      <c r="AP132" s="1">
        <v>823945.4</v>
      </c>
      <c r="AQ132" s="1">
        <v>469422.1</v>
      </c>
      <c r="AR132" s="1">
        <v>469422.1</v>
      </c>
      <c r="AS132" s="1">
        <v>489075.84</v>
      </c>
      <c r="AT132" s="1">
        <v>489075.84</v>
      </c>
      <c r="AU132" s="1">
        <v>586588.65</v>
      </c>
      <c r="AV132" s="1">
        <v>1162594.51</v>
      </c>
      <c r="AW132" s="1">
        <v>461320.44</v>
      </c>
      <c r="AX132" s="1">
        <v>180787.06</v>
      </c>
      <c r="AY132" s="1">
        <v>7537547.7599999998</v>
      </c>
      <c r="AZ132" s="1">
        <v>35631033.740000002</v>
      </c>
      <c r="BA132" s="1">
        <v>3255384.9500000007</v>
      </c>
      <c r="BB132" s="1">
        <v>439411.52999999997</v>
      </c>
      <c r="BC132" s="1">
        <v>1170517.1700000002</v>
      </c>
    </row>
    <row r="133" spans="1:55" x14ac:dyDescent="0.25">
      <c r="A133" s="10" t="s">
        <v>311</v>
      </c>
      <c r="B133" s="10" t="s">
        <v>312</v>
      </c>
      <c r="C133">
        <v>1246.81</v>
      </c>
      <c r="D133" s="1">
        <v>17433903.079999998</v>
      </c>
      <c r="E133" s="1">
        <v>24094583.890000001</v>
      </c>
      <c r="F133" s="12">
        <v>1.382053334783137</v>
      </c>
      <c r="G133" s="28">
        <v>4</v>
      </c>
      <c r="H133" s="1">
        <v>1341.51</v>
      </c>
      <c r="I133" s="1">
        <v>1556283.19</v>
      </c>
      <c r="J133" s="1">
        <v>1557624.7</v>
      </c>
      <c r="K133" s="30">
        <v>1.05731</v>
      </c>
      <c r="L133" s="1">
        <v>4274935.6100000003</v>
      </c>
      <c r="M133" s="1">
        <v>854987.12</v>
      </c>
      <c r="N133" s="1">
        <v>448742.18</v>
      </c>
      <c r="O133" s="1">
        <v>198800.71</v>
      </c>
      <c r="P133" s="1">
        <v>155649.97</v>
      </c>
      <c r="Q133" s="1">
        <v>281245.57</v>
      </c>
      <c r="R133" s="1">
        <v>106645.48</v>
      </c>
      <c r="S133" s="1">
        <v>165871.39000000001</v>
      </c>
      <c r="T133" s="1">
        <v>227985.38</v>
      </c>
      <c r="U133" s="1">
        <v>124478.53</v>
      </c>
      <c r="V133" s="1">
        <v>340448.95</v>
      </c>
      <c r="W133" s="1">
        <v>293638.5</v>
      </c>
      <c r="X133" s="1">
        <v>199035.15</v>
      </c>
      <c r="Y133" s="1">
        <v>7672464.540000001</v>
      </c>
      <c r="Z133" s="1">
        <v>110795.4</v>
      </c>
      <c r="AA133" s="1">
        <v>155851.25</v>
      </c>
      <c r="AB133" s="1">
        <v>335391.89</v>
      </c>
      <c r="AC133" s="1">
        <v>36157.49</v>
      </c>
      <c r="AD133" s="1">
        <v>355964.25</v>
      </c>
      <c r="AE133" s="1">
        <v>191823.15</v>
      </c>
      <c r="AF133" s="1">
        <v>1529835.8699999999</v>
      </c>
      <c r="AG133" s="1">
        <v>1100933.23</v>
      </c>
      <c r="AH133" s="1">
        <v>3224501.8703100001</v>
      </c>
      <c r="AI133" s="1">
        <v>7041254.4003100004</v>
      </c>
      <c r="AJ133" s="1">
        <v>1127328.19</v>
      </c>
      <c r="AK133" s="1">
        <v>5913926.2103100009</v>
      </c>
      <c r="AL133" s="33">
        <v>7105861.5703100013</v>
      </c>
      <c r="AM133" s="1">
        <v>248695.44</v>
      </c>
      <c r="AN133" s="1">
        <v>248695.44</v>
      </c>
      <c r="AO133" s="1">
        <v>259278.23</v>
      </c>
      <c r="AP133" s="1">
        <v>259278.23</v>
      </c>
      <c r="AQ133" s="1">
        <v>112631.06</v>
      </c>
      <c r="AR133" s="1">
        <v>112631.06</v>
      </c>
      <c r="AS133" s="1">
        <v>117922.46</v>
      </c>
      <c r="AT133" s="1">
        <v>117922.46</v>
      </c>
      <c r="AU133" s="1">
        <v>141355.76999999999</v>
      </c>
      <c r="AV133" s="1">
        <v>668227.27</v>
      </c>
      <c r="AW133" s="1">
        <v>265154.27</v>
      </c>
      <c r="AX133" s="1">
        <v>103785.16</v>
      </c>
      <c r="AY133" s="1">
        <v>2655576.85</v>
      </c>
      <c r="AZ133" s="1">
        <v>17433903.079999998</v>
      </c>
      <c r="BA133" s="1">
        <v>434487.17000000004</v>
      </c>
      <c r="BB133" s="1">
        <v>95620.640000000014</v>
      </c>
      <c r="BC133" s="1">
        <v>564375.12</v>
      </c>
    </row>
    <row r="134" spans="1:55" x14ac:dyDescent="0.25">
      <c r="A134" s="10" t="s">
        <v>313</v>
      </c>
      <c r="B134" s="10" t="s">
        <v>314</v>
      </c>
      <c r="C134">
        <v>952.25</v>
      </c>
      <c r="D134" s="1">
        <v>11882591.17</v>
      </c>
      <c r="E134" s="1">
        <v>12718221.48</v>
      </c>
      <c r="F134" s="12">
        <v>1.0703239131974613</v>
      </c>
      <c r="G134" s="28">
        <v>4</v>
      </c>
      <c r="H134" s="1">
        <v>914.35</v>
      </c>
      <c r="I134" s="1">
        <v>572687.71999999986</v>
      </c>
      <c r="J134" s="1">
        <v>573602.06999999983</v>
      </c>
      <c r="K134" s="30">
        <v>1.05731</v>
      </c>
      <c r="L134" s="1">
        <v>3098698.06</v>
      </c>
      <c r="M134" s="1">
        <v>619739.61</v>
      </c>
      <c r="N134" s="1">
        <v>342138.9</v>
      </c>
      <c r="O134" s="1">
        <v>151981.70000000001</v>
      </c>
      <c r="P134" s="1">
        <v>102081.53</v>
      </c>
      <c r="Q134" s="1">
        <v>208388.08</v>
      </c>
      <c r="R134" s="1">
        <v>80947.78</v>
      </c>
      <c r="S134" s="1">
        <v>126578.17</v>
      </c>
      <c r="T134" s="1">
        <v>174293.17</v>
      </c>
      <c r="U134" s="1">
        <v>94783.65</v>
      </c>
      <c r="V134" s="1">
        <v>260270.76</v>
      </c>
      <c r="W134" s="1">
        <v>224484.5</v>
      </c>
      <c r="X134" s="1">
        <v>151885.76999999999</v>
      </c>
      <c r="Y134" s="1">
        <v>5636271.6799999997</v>
      </c>
      <c r="Z134" s="1">
        <v>85005</v>
      </c>
      <c r="AA134" s="1">
        <v>119031.25</v>
      </c>
      <c r="AB134" s="1">
        <v>256155.25</v>
      </c>
      <c r="AC134" s="1">
        <v>27615.25</v>
      </c>
      <c r="AD134" s="1">
        <v>271867.37</v>
      </c>
      <c r="AE134" s="1">
        <v>141928</v>
      </c>
      <c r="AF134" s="1">
        <v>1168410.75</v>
      </c>
      <c r="AG134" s="1">
        <v>840836.75</v>
      </c>
      <c r="AH134" s="1">
        <v>2150722.21575</v>
      </c>
      <c r="AI134" s="1">
        <v>5061571.8357500006</v>
      </c>
      <c r="AJ134" s="1">
        <v>860995.88</v>
      </c>
      <c r="AK134" s="1">
        <v>4200575.9557499997</v>
      </c>
      <c r="AL134" s="33">
        <v>5110915.5057499995</v>
      </c>
      <c r="AM134" s="1">
        <v>50646.18</v>
      </c>
      <c r="AN134" s="1">
        <v>50646.18</v>
      </c>
      <c r="AO134" s="1">
        <v>52913.919999999998</v>
      </c>
      <c r="AP134" s="1">
        <v>52913.919999999998</v>
      </c>
      <c r="AQ134" s="1">
        <v>25701.040000000001</v>
      </c>
      <c r="AR134" s="1">
        <v>25701.040000000001</v>
      </c>
      <c r="AS134" s="1">
        <v>26456.959999999999</v>
      </c>
      <c r="AT134" s="1">
        <v>26456.959999999999</v>
      </c>
      <c r="AU134" s="1">
        <v>31748.35</v>
      </c>
      <c r="AV134" s="1">
        <v>510241.41</v>
      </c>
      <c r="AW134" s="1">
        <v>202465.08</v>
      </c>
      <c r="AX134" s="1">
        <v>79512.83</v>
      </c>
      <c r="AY134" s="1">
        <v>1135403.8700000001</v>
      </c>
      <c r="AZ134" s="1">
        <v>11882591.17</v>
      </c>
      <c r="BA134" s="1">
        <v>27734.940000000002</v>
      </c>
      <c r="BB134" s="1">
        <v>80.430000000000007</v>
      </c>
      <c r="BC134" s="1">
        <v>287490.64</v>
      </c>
    </row>
    <row r="135" spans="1:55" x14ac:dyDescent="0.25">
      <c r="A135" s="10" t="s">
        <v>315</v>
      </c>
      <c r="B135" s="10" t="s">
        <v>316</v>
      </c>
      <c r="C135">
        <v>792.37</v>
      </c>
      <c r="D135" s="1">
        <v>10350644.539999999</v>
      </c>
      <c r="E135" s="1">
        <v>12918980.639999999</v>
      </c>
      <c r="F135" s="12">
        <v>1.2481329631284972</v>
      </c>
      <c r="G135" s="28">
        <v>4</v>
      </c>
      <c r="H135" s="1">
        <v>796.47</v>
      </c>
      <c r="I135" s="1">
        <v>532593.52</v>
      </c>
      <c r="J135" s="1">
        <v>533389.99</v>
      </c>
      <c r="K135" s="30">
        <v>1.05731</v>
      </c>
      <c r="L135" s="1">
        <v>2598815.11</v>
      </c>
      <c r="M135" s="1">
        <v>519763.02</v>
      </c>
      <c r="N135" s="1">
        <v>285235.8</v>
      </c>
      <c r="O135" s="1">
        <v>126051.17</v>
      </c>
      <c r="P135" s="1">
        <v>90269.08</v>
      </c>
      <c r="Q135" s="1">
        <v>176268.11</v>
      </c>
      <c r="R135" s="1">
        <v>66814.039999999994</v>
      </c>
      <c r="S135" s="1">
        <v>105281.84</v>
      </c>
      <c r="T135" s="1">
        <v>144555.95000000001</v>
      </c>
      <c r="U135" s="1">
        <v>78886.39</v>
      </c>
      <c r="V135" s="1">
        <v>215864.37</v>
      </c>
      <c r="W135" s="1">
        <v>186183.83</v>
      </c>
      <c r="X135" s="1">
        <v>126331.53</v>
      </c>
      <c r="Y135" s="1">
        <v>4720320.24</v>
      </c>
      <c r="Z135" s="1">
        <v>70511.399999999994</v>
      </c>
      <c r="AA135" s="1">
        <v>99046.25</v>
      </c>
      <c r="AB135" s="1">
        <v>213147.52999999997</v>
      </c>
      <c r="AC135" s="1">
        <v>22978.73</v>
      </c>
      <c r="AD135" s="1">
        <v>226221.63</v>
      </c>
      <c r="AE135" s="1">
        <v>120639.93</v>
      </c>
      <c r="AF135" s="1">
        <v>972237.99</v>
      </c>
      <c r="AG135" s="1">
        <v>699662.71</v>
      </c>
      <c r="AH135" s="1">
        <v>1890290.3108700002</v>
      </c>
      <c r="AI135" s="1">
        <v>4314736.4808700001</v>
      </c>
      <c r="AJ135" s="1">
        <v>716437.18</v>
      </c>
      <c r="AK135" s="1">
        <v>3598299.3008700009</v>
      </c>
      <c r="AL135" s="33">
        <v>4355795.4908700008</v>
      </c>
      <c r="AM135" s="1">
        <v>69544.009999999995</v>
      </c>
      <c r="AN135" s="1">
        <v>69544.009999999995</v>
      </c>
      <c r="AO135" s="1">
        <v>72567.66</v>
      </c>
      <c r="AP135" s="1">
        <v>72567.66</v>
      </c>
      <c r="AQ135" s="1">
        <v>61984.88</v>
      </c>
      <c r="AR135" s="1">
        <v>61984.88</v>
      </c>
      <c r="AS135" s="1">
        <v>65008.53</v>
      </c>
      <c r="AT135" s="1">
        <v>65008.53</v>
      </c>
      <c r="AU135" s="1">
        <v>77859.06</v>
      </c>
      <c r="AV135" s="1">
        <v>424067.31</v>
      </c>
      <c r="AW135" s="1">
        <v>168270.98</v>
      </c>
      <c r="AX135" s="1">
        <v>66121.19</v>
      </c>
      <c r="AY135" s="1">
        <v>1274528.7</v>
      </c>
      <c r="AZ135" s="1">
        <v>10350644.539999999</v>
      </c>
      <c r="BA135" s="1">
        <v>43568.12000000001</v>
      </c>
      <c r="BB135" s="1">
        <v>1506.9500000000003</v>
      </c>
      <c r="BC135" s="1">
        <v>317008.05000000005</v>
      </c>
    </row>
    <row r="136" spans="1:55" x14ac:dyDescent="0.25">
      <c r="A136" s="10" t="s">
        <v>317</v>
      </c>
      <c r="B136" s="10" t="s">
        <v>318</v>
      </c>
      <c r="C136">
        <v>3387.16</v>
      </c>
      <c r="D136" s="1">
        <v>47230026.93</v>
      </c>
      <c r="E136" s="1">
        <v>59899653.159999996</v>
      </c>
      <c r="F136" s="12">
        <v>1.268253631292181</v>
      </c>
      <c r="G136" s="28">
        <v>4</v>
      </c>
      <c r="H136" s="1">
        <v>3634.29</v>
      </c>
      <c r="I136" s="1">
        <v>6213686.5499999998</v>
      </c>
      <c r="J136" s="1">
        <v>6217320.8399999999</v>
      </c>
      <c r="K136" s="30">
        <v>1.05731</v>
      </c>
      <c r="L136" s="1">
        <v>11544126.310000001</v>
      </c>
      <c r="M136" s="1">
        <v>3847657.29</v>
      </c>
      <c r="N136" s="1">
        <v>1399012.58</v>
      </c>
      <c r="O136" s="1">
        <v>466062.07</v>
      </c>
      <c r="P136" s="1">
        <v>362672.85</v>
      </c>
      <c r="Q136" s="1">
        <v>1210329.99</v>
      </c>
      <c r="R136" s="1">
        <v>289741.65000000002</v>
      </c>
      <c r="S136" s="1">
        <v>507812.42</v>
      </c>
      <c r="T136" s="1">
        <v>465883.18</v>
      </c>
      <c r="U136" s="1">
        <v>338641.6</v>
      </c>
      <c r="V136" s="1">
        <v>695700.04</v>
      </c>
      <c r="W136" s="1">
        <v>600043.89</v>
      </c>
      <c r="X136" s="1">
        <v>609342.68999999994</v>
      </c>
      <c r="Y136" s="1">
        <v>22337026.560000002</v>
      </c>
      <c r="Z136" s="1">
        <v>304844.39999999997</v>
      </c>
      <c r="AA136" s="1">
        <v>423395</v>
      </c>
      <c r="AB136" s="1">
        <v>911146.03999999992</v>
      </c>
      <c r="AC136" s="1">
        <v>98227.64</v>
      </c>
      <c r="AD136" s="1">
        <v>967034.18</v>
      </c>
      <c r="AE136" s="1">
        <v>2638597.6399999997</v>
      </c>
      <c r="AF136" s="1">
        <v>4156045.32</v>
      </c>
      <c r="AG136" s="1">
        <v>2990862.28</v>
      </c>
      <c r="AH136" s="1">
        <v>8275140.5451599993</v>
      </c>
      <c r="AI136" s="1">
        <v>20765293.045159996</v>
      </c>
      <c r="AJ136" s="1">
        <v>3062568.45</v>
      </c>
      <c r="AK136" s="1">
        <v>17702724.595159996</v>
      </c>
      <c r="AL136" s="33">
        <v>20940808.835159995</v>
      </c>
      <c r="AM136" s="1">
        <v>254742.75</v>
      </c>
      <c r="AN136" s="1">
        <v>254742.75</v>
      </c>
      <c r="AO136" s="1">
        <v>265325.53000000003</v>
      </c>
      <c r="AP136" s="1">
        <v>265325.53000000003</v>
      </c>
      <c r="AQ136" s="1">
        <v>17386</v>
      </c>
      <c r="AR136" s="1">
        <v>17386</v>
      </c>
      <c r="AS136" s="1">
        <v>18141.91</v>
      </c>
      <c r="AT136" s="1">
        <v>18141.91</v>
      </c>
      <c r="AU136" s="1">
        <v>21921.48</v>
      </c>
      <c r="AV136" s="1">
        <v>1815703.53</v>
      </c>
      <c r="AW136" s="1">
        <v>720475.75</v>
      </c>
      <c r="AX136" s="1">
        <v>282898.28000000003</v>
      </c>
      <c r="AY136" s="1">
        <v>3952191.42</v>
      </c>
      <c r="AZ136" s="1">
        <v>47230026.93</v>
      </c>
      <c r="BA136" s="1">
        <v>267148.30000000005</v>
      </c>
      <c r="BB136" s="1">
        <v>28.409999999999997</v>
      </c>
      <c r="BC136" s="1">
        <v>1002801.7099999998</v>
      </c>
    </row>
    <row r="137" spans="1:55" x14ac:dyDescent="0.25">
      <c r="A137" s="10" t="s">
        <v>319</v>
      </c>
      <c r="B137" s="10" t="s">
        <v>320</v>
      </c>
      <c r="C137">
        <v>7888.15</v>
      </c>
      <c r="D137" s="1">
        <v>143931782</v>
      </c>
      <c r="E137" s="1">
        <v>96525785.840000004</v>
      </c>
      <c r="F137" s="12">
        <v>0.67063566155249854</v>
      </c>
      <c r="G137" s="28">
        <v>1</v>
      </c>
      <c r="H137" s="1">
        <v>4318630.01</v>
      </c>
      <c r="I137" s="1">
        <v>73188042.509999976</v>
      </c>
      <c r="J137" s="1">
        <v>77506672.519999981</v>
      </c>
      <c r="K137" s="30">
        <v>1.05731</v>
      </c>
      <c r="L137" s="1">
        <v>31184015.370000001</v>
      </c>
      <c r="M137" s="1">
        <v>10393632.310000001</v>
      </c>
      <c r="N137" s="1">
        <v>3259129.14</v>
      </c>
      <c r="O137" s="1">
        <v>1085825.48</v>
      </c>
      <c r="P137" s="1">
        <v>1209990.48</v>
      </c>
      <c r="Q137" s="1">
        <v>2820229.78</v>
      </c>
      <c r="R137" s="1">
        <v>675207.28</v>
      </c>
      <c r="S137" s="1">
        <v>1182995.99</v>
      </c>
      <c r="T137" s="1">
        <v>1085408.68</v>
      </c>
      <c r="U137" s="1">
        <v>788564.01</v>
      </c>
      <c r="V137" s="1">
        <v>1620833.07</v>
      </c>
      <c r="W137" s="1">
        <v>1397974.6</v>
      </c>
      <c r="X137" s="1">
        <v>1419520.13</v>
      </c>
      <c r="Y137" s="1">
        <v>58123326.32</v>
      </c>
      <c r="Z137" s="1">
        <v>709933.5</v>
      </c>
      <c r="AA137" s="1">
        <v>986018.75</v>
      </c>
      <c r="AB137" s="1">
        <v>2121912.35</v>
      </c>
      <c r="AC137" s="1">
        <v>228756.34999999998</v>
      </c>
      <c r="AD137" s="1">
        <v>4504133.6500000004</v>
      </c>
      <c r="AE137" s="1">
        <v>6144868.8499999996</v>
      </c>
      <c r="AF137" s="1">
        <v>9678760.0499999989</v>
      </c>
      <c r="AG137" s="1">
        <v>6965236.4499999993</v>
      </c>
      <c r="AH137" s="1">
        <v>26194693.951649997</v>
      </c>
      <c r="AI137" s="1">
        <v>57534313.901649997</v>
      </c>
      <c r="AJ137" s="1">
        <v>7132228.5800000001</v>
      </c>
      <c r="AK137" s="1">
        <v>50402085.321649998</v>
      </c>
      <c r="AL137" s="33">
        <v>57943061.911650002</v>
      </c>
      <c r="AM137" s="1">
        <v>3740258.57</v>
      </c>
      <c r="AN137" s="1">
        <v>3740258.57</v>
      </c>
      <c r="AO137" s="1">
        <v>3895976.69</v>
      </c>
      <c r="AP137" s="1">
        <v>3895976.69</v>
      </c>
      <c r="AQ137" s="1">
        <v>1130090.25</v>
      </c>
      <c r="AR137" s="1">
        <v>1130090.25</v>
      </c>
      <c r="AS137" s="1">
        <v>1176956.8700000001</v>
      </c>
      <c r="AT137" s="1">
        <v>1176956.8700000001</v>
      </c>
      <c r="AU137" s="1">
        <v>1412801.79</v>
      </c>
      <c r="AV137" s="1">
        <v>4228578.5</v>
      </c>
      <c r="AW137" s="1">
        <v>1677910.64</v>
      </c>
      <c r="AX137" s="1">
        <v>659538</v>
      </c>
      <c r="AY137" s="1">
        <v>27865393.690000001</v>
      </c>
      <c r="AZ137" s="1">
        <v>143931782</v>
      </c>
      <c r="BA137" s="1">
        <v>23926763.899999999</v>
      </c>
      <c r="BB137" s="1">
        <v>1590959.7</v>
      </c>
      <c r="BC137" s="1">
        <v>4161149.3700000006</v>
      </c>
    </row>
    <row r="138" spans="1:55" x14ac:dyDescent="0.25">
      <c r="A138" s="10" t="s">
        <v>321</v>
      </c>
      <c r="B138" s="10" t="s">
        <v>322</v>
      </c>
      <c r="C138">
        <v>4020.48</v>
      </c>
      <c r="D138" s="1">
        <v>56988567.799999997</v>
      </c>
      <c r="E138" s="1">
        <v>68209530.909999996</v>
      </c>
      <c r="F138" s="12">
        <v>1.1968984928587729</v>
      </c>
      <c r="G138" s="28">
        <v>4</v>
      </c>
      <c r="H138" s="1">
        <v>4385.2</v>
      </c>
      <c r="I138" s="1">
        <v>2795963.1599999992</v>
      </c>
      <c r="J138" s="1">
        <v>2800348.3599999994</v>
      </c>
      <c r="K138" s="30">
        <v>1.05731</v>
      </c>
      <c r="L138" s="1">
        <v>13793454.289999999</v>
      </c>
      <c r="M138" s="1">
        <v>4597358.3099999996</v>
      </c>
      <c r="N138" s="1">
        <v>1660965.91</v>
      </c>
      <c r="O138" s="1">
        <v>553655.30000000005</v>
      </c>
      <c r="P138" s="1">
        <v>441154.68</v>
      </c>
      <c r="Q138" s="1">
        <v>1437378.6</v>
      </c>
      <c r="R138" s="1">
        <v>344349.28</v>
      </c>
      <c r="S138" s="1">
        <v>602896.03</v>
      </c>
      <c r="T138" s="1">
        <v>553442.78</v>
      </c>
      <c r="U138" s="1">
        <v>401930.68</v>
      </c>
      <c r="V138" s="1">
        <v>826452.17</v>
      </c>
      <c r="W138" s="1">
        <v>712818.1</v>
      </c>
      <c r="X138" s="1">
        <v>723436.98</v>
      </c>
      <c r="Y138" s="1">
        <v>26649293.110000007</v>
      </c>
      <c r="Z138" s="1">
        <v>361843.19999999995</v>
      </c>
      <c r="AA138" s="1">
        <v>502559.99999999994</v>
      </c>
      <c r="AB138" s="1">
        <v>1081509.1199999999</v>
      </c>
      <c r="AC138" s="1">
        <v>116593.91999999998</v>
      </c>
      <c r="AD138" s="1">
        <v>1147847.04</v>
      </c>
      <c r="AE138" s="1">
        <v>3131953.9199999995</v>
      </c>
      <c r="AF138" s="1">
        <v>4933128.959999999</v>
      </c>
      <c r="AG138" s="1">
        <v>3550083.8399999994</v>
      </c>
      <c r="AH138" s="1">
        <v>10025069.553479999</v>
      </c>
      <c r="AI138" s="1">
        <v>24850589.553479999</v>
      </c>
      <c r="AJ138" s="1">
        <v>3635197.4</v>
      </c>
      <c r="AK138" s="1">
        <v>21215392.153479997</v>
      </c>
      <c r="AL138" s="33">
        <v>25058922.713479996</v>
      </c>
      <c r="AM138" s="1">
        <v>368885.64</v>
      </c>
      <c r="AN138" s="1">
        <v>368885.64</v>
      </c>
      <c r="AO138" s="1">
        <v>384759.82</v>
      </c>
      <c r="AP138" s="1">
        <v>384759.82</v>
      </c>
      <c r="AQ138" s="1">
        <v>80126.8</v>
      </c>
      <c r="AR138" s="1">
        <v>80126.8</v>
      </c>
      <c r="AS138" s="1">
        <v>83150.45</v>
      </c>
      <c r="AT138" s="1">
        <v>83150.45</v>
      </c>
      <c r="AU138" s="1">
        <v>99780.54</v>
      </c>
      <c r="AV138" s="1">
        <v>2155108.56</v>
      </c>
      <c r="AW138" s="1">
        <v>855152.52</v>
      </c>
      <c r="AX138" s="1">
        <v>336464.82</v>
      </c>
      <c r="AY138" s="1">
        <v>5280351.8600000013</v>
      </c>
      <c r="AZ138" s="1">
        <v>56988567.799999997</v>
      </c>
      <c r="BA138" s="1">
        <v>283416.61</v>
      </c>
      <c r="BB138" s="1">
        <v>10543.050000000001</v>
      </c>
      <c r="BC138" s="1">
        <v>1052452.6100000003</v>
      </c>
    </row>
    <row r="139" spans="1:55" x14ac:dyDescent="0.25">
      <c r="A139" s="10" t="s">
        <v>323</v>
      </c>
      <c r="B139" s="10" t="s">
        <v>324</v>
      </c>
      <c r="C139">
        <v>1639.49</v>
      </c>
      <c r="D139" s="1">
        <v>23900975.07</v>
      </c>
      <c r="E139" s="1">
        <v>16745845.029999999</v>
      </c>
      <c r="F139" s="12">
        <v>0.70063438754927743</v>
      </c>
      <c r="G139" s="28">
        <v>1</v>
      </c>
      <c r="H139" s="1">
        <v>390019.16</v>
      </c>
      <c r="I139" s="1">
        <v>2165322.25</v>
      </c>
      <c r="J139" s="1">
        <v>2555341.41</v>
      </c>
      <c r="K139" s="30">
        <v>1.05731</v>
      </c>
      <c r="L139" s="1">
        <v>5684469.9199999999</v>
      </c>
      <c r="M139" s="1">
        <v>1894633.81</v>
      </c>
      <c r="N139" s="1">
        <v>676781.63</v>
      </c>
      <c r="O139" s="1">
        <v>225593.87</v>
      </c>
      <c r="P139" s="1">
        <v>182137.15</v>
      </c>
      <c r="Q139" s="1">
        <v>585499.36</v>
      </c>
      <c r="R139" s="1">
        <v>140052.5</v>
      </c>
      <c r="S139" s="1">
        <v>245657.63</v>
      </c>
      <c r="T139" s="1">
        <v>225507.28</v>
      </c>
      <c r="U139" s="1">
        <v>163771.75</v>
      </c>
      <c r="V139" s="1">
        <v>336748.42</v>
      </c>
      <c r="W139" s="1">
        <v>290446.77</v>
      </c>
      <c r="X139" s="1">
        <v>294773.57</v>
      </c>
      <c r="Y139" s="1">
        <v>10946073.66</v>
      </c>
      <c r="Z139" s="1">
        <v>147554.09999999998</v>
      </c>
      <c r="AA139" s="1">
        <v>204936.24999999997</v>
      </c>
      <c r="AB139" s="1">
        <v>441022.80999999994</v>
      </c>
      <c r="AC139" s="1">
        <v>47545.209999999992</v>
      </c>
      <c r="AD139" s="1">
        <v>936148.79</v>
      </c>
      <c r="AE139" s="1">
        <v>1277162.7099999997</v>
      </c>
      <c r="AF139" s="1">
        <v>2011654.2299999997</v>
      </c>
      <c r="AG139" s="1">
        <v>1447669.6699999997</v>
      </c>
      <c r="AH139" s="1">
        <v>4130417.1819899995</v>
      </c>
      <c r="AI139" s="1">
        <v>10644110.951989999</v>
      </c>
      <c r="AJ139" s="1">
        <v>1482377.67</v>
      </c>
      <c r="AK139" s="1">
        <v>9161733.281990001</v>
      </c>
      <c r="AL139" s="33">
        <v>10729066.011990001</v>
      </c>
      <c r="AM139" s="1">
        <v>194269.69</v>
      </c>
      <c r="AN139" s="1">
        <v>194269.69</v>
      </c>
      <c r="AO139" s="1">
        <v>202584.74</v>
      </c>
      <c r="AP139" s="1">
        <v>202584.74</v>
      </c>
      <c r="AQ139" s="1">
        <v>12850.52</v>
      </c>
      <c r="AR139" s="1">
        <v>12850.52</v>
      </c>
      <c r="AS139" s="1">
        <v>13606.43</v>
      </c>
      <c r="AT139" s="1">
        <v>13606.43</v>
      </c>
      <c r="AU139" s="1">
        <v>15874.17</v>
      </c>
      <c r="AV139" s="1">
        <v>878371.15</v>
      </c>
      <c r="AW139" s="1">
        <v>348539.89</v>
      </c>
      <c r="AX139" s="1">
        <v>136427.26999999999</v>
      </c>
      <c r="AY139" s="1">
        <v>2225835.2400000002</v>
      </c>
      <c r="AZ139" s="1">
        <v>23900975.07</v>
      </c>
      <c r="BA139" s="1">
        <v>212770.27</v>
      </c>
      <c r="BB139" s="1">
        <v>12311.819999999998</v>
      </c>
      <c r="BC139" s="1">
        <v>465389.97</v>
      </c>
    </row>
    <row r="140" spans="1:55" x14ac:dyDescent="0.25">
      <c r="A140" s="10" t="s">
        <v>325</v>
      </c>
      <c r="B140" s="10" t="s">
        <v>326</v>
      </c>
      <c r="C140">
        <v>4476</v>
      </c>
      <c r="D140" s="1">
        <v>80331327.900000006</v>
      </c>
      <c r="E140" s="1">
        <v>56011710.590000004</v>
      </c>
      <c r="F140" s="12">
        <v>0.6972586169585776</v>
      </c>
      <c r="G140" s="28">
        <v>1</v>
      </c>
      <c r="H140" s="1">
        <v>1473931.13</v>
      </c>
      <c r="I140" s="1">
        <v>17209083.280000001</v>
      </c>
      <c r="J140" s="1">
        <v>18683014.41</v>
      </c>
      <c r="K140" s="30">
        <v>1.05731</v>
      </c>
      <c r="L140" s="1">
        <v>17702921.829999998</v>
      </c>
      <c r="M140" s="1">
        <v>5900383.8300000001</v>
      </c>
      <c r="N140" s="1">
        <v>1849373.99</v>
      </c>
      <c r="O140" s="1">
        <v>616457.99</v>
      </c>
      <c r="P140" s="1">
        <v>670992.93999999994</v>
      </c>
      <c r="Q140" s="1">
        <v>1600066.97</v>
      </c>
      <c r="R140" s="1">
        <v>382895.85</v>
      </c>
      <c r="S140" s="1">
        <v>671284.23</v>
      </c>
      <c r="T140" s="1">
        <v>616221.37</v>
      </c>
      <c r="U140" s="1">
        <v>447522.82</v>
      </c>
      <c r="V140" s="1">
        <v>920198.99</v>
      </c>
      <c r="W140" s="1">
        <v>793675.08</v>
      </c>
      <c r="X140" s="1">
        <v>805498.49</v>
      </c>
      <c r="Y140" s="1">
        <v>32977494.379999992</v>
      </c>
      <c r="Z140" s="1">
        <v>402840</v>
      </c>
      <c r="AA140" s="1">
        <v>559500</v>
      </c>
      <c r="AB140" s="1">
        <v>1204044</v>
      </c>
      <c r="AC140" s="1">
        <v>129804</v>
      </c>
      <c r="AD140" s="1">
        <v>2555796</v>
      </c>
      <c r="AE140" s="1">
        <v>3486804</v>
      </c>
      <c r="AF140" s="1">
        <v>5492052</v>
      </c>
      <c r="AG140" s="1">
        <v>3952308</v>
      </c>
      <c r="AH140" s="1">
        <v>14570934.837000001</v>
      </c>
      <c r="AI140" s="1">
        <v>32354082.837000001</v>
      </c>
      <c r="AJ140" s="1">
        <v>4047064.92</v>
      </c>
      <c r="AK140" s="1">
        <v>28307017.917000003</v>
      </c>
      <c r="AL140" s="33">
        <v>32586020.127000004</v>
      </c>
      <c r="AM140" s="1">
        <v>2127895.69</v>
      </c>
      <c r="AN140" s="1">
        <v>2127895.69</v>
      </c>
      <c r="AO140" s="1">
        <v>2216337.5299999998</v>
      </c>
      <c r="AP140" s="1">
        <v>2216337.5299999998</v>
      </c>
      <c r="AQ140" s="1">
        <v>441453.31</v>
      </c>
      <c r="AR140" s="1">
        <v>441453.31</v>
      </c>
      <c r="AS140" s="1">
        <v>459595.23</v>
      </c>
      <c r="AT140" s="1">
        <v>459595.23</v>
      </c>
      <c r="AU140" s="1">
        <v>551816.64</v>
      </c>
      <c r="AV140" s="1">
        <v>2399268.5299999998</v>
      </c>
      <c r="AW140" s="1">
        <v>952035.82</v>
      </c>
      <c r="AX140" s="1">
        <v>374128.79</v>
      </c>
      <c r="AY140" s="1">
        <v>14767813.300000001</v>
      </c>
      <c r="AZ140" s="1">
        <v>80331327.900000006</v>
      </c>
      <c r="BA140" s="1">
        <v>10869918.41</v>
      </c>
      <c r="BB140" s="1">
        <v>315859.95999999996</v>
      </c>
      <c r="BC140" s="1">
        <v>1396978.76</v>
      </c>
    </row>
    <row r="141" spans="1:55" x14ac:dyDescent="0.25">
      <c r="A141" s="10" t="s">
        <v>327</v>
      </c>
      <c r="B141" s="10" t="s">
        <v>328</v>
      </c>
      <c r="C141">
        <v>3397.66</v>
      </c>
      <c r="D141" s="1">
        <v>55969672.200000003</v>
      </c>
      <c r="E141" s="1">
        <v>68782017.74000001</v>
      </c>
      <c r="F141" s="12">
        <v>1.2289158581136019</v>
      </c>
      <c r="G141" s="28">
        <v>4</v>
      </c>
      <c r="H141" s="1">
        <v>4306.8</v>
      </c>
      <c r="I141" s="1">
        <v>9776741.4100000001</v>
      </c>
      <c r="J141" s="1">
        <v>9781048.2100000009</v>
      </c>
      <c r="K141" s="30">
        <v>1.05731</v>
      </c>
      <c r="L141" s="1">
        <v>12815054.460000001</v>
      </c>
      <c r="M141" s="1">
        <v>4271257.6399999997</v>
      </c>
      <c r="N141" s="1">
        <v>1403144.34</v>
      </c>
      <c r="O141" s="1">
        <v>467714.78</v>
      </c>
      <c r="P141" s="1">
        <v>462829.77</v>
      </c>
      <c r="Q141" s="1">
        <v>1214799.45</v>
      </c>
      <c r="R141" s="1">
        <v>291026.53999999998</v>
      </c>
      <c r="S141" s="1">
        <v>509312.16</v>
      </c>
      <c r="T141" s="1">
        <v>467535.24</v>
      </c>
      <c r="U141" s="1">
        <v>339541.44</v>
      </c>
      <c r="V141" s="1">
        <v>698167.06</v>
      </c>
      <c r="W141" s="1">
        <v>602171.69999999995</v>
      </c>
      <c r="X141" s="1">
        <v>611142.28</v>
      </c>
      <c r="Y141" s="1">
        <v>24153696.859999999</v>
      </c>
      <c r="Z141" s="1">
        <v>305789.39999999997</v>
      </c>
      <c r="AA141" s="1">
        <v>424707.5</v>
      </c>
      <c r="AB141" s="1">
        <v>913970.53999999992</v>
      </c>
      <c r="AC141" s="1">
        <v>98532.14</v>
      </c>
      <c r="AD141" s="1">
        <v>970031.93</v>
      </c>
      <c r="AE141" s="1">
        <v>2646777.1399999997</v>
      </c>
      <c r="AF141" s="1">
        <v>4168928.82</v>
      </c>
      <c r="AG141" s="1">
        <v>3000133.78</v>
      </c>
      <c r="AH141" s="1">
        <v>10178227.542660002</v>
      </c>
      <c r="AI141" s="1">
        <v>22707098.792659998</v>
      </c>
      <c r="AJ141" s="1">
        <v>3072062.24</v>
      </c>
      <c r="AK141" s="1">
        <v>19635036.552659996</v>
      </c>
      <c r="AL141" s="33">
        <v>22883158.672659997</v>
      </c>
      <c r="AM141" s="1">
        <v>1159570.8600000001</v>
      </c>
      <c r="AN141" s="1">
        <v>1159570.8600000001</v>
      </c>
      <c r="AO141" s="1">
        <v>1207949.31</v>
      </c>
      <c r="AP141" s="1">
        <v>1207949.31</v>
      </c>
      <c r="AQ141" s="1">
        <v>257010.49</v>
      </c>
      <c r="AR141" s="1">
        <v>257010.49</v>
      </c>
      <c r="AS141" s="1">
        <v>267593.27</v>
      </c>
      <c r="AT141" s="1">
        <v>267593.27</v>
      </c>
      <c r="AU141" s="1">
        <v>321263.11</v>
      </c>
      <c r="AV141" s="1">
        <v>1820994.92</v>
      </c>
      <c r="AW141" s="1">
        <v>722575.39</v>
      </c>
      <c r="AX141" s="1">
        <v>283735.26</v>
      </c>
      <c r="AY141" s="1">
        <v>8932816.5399999991</v>
      </c>
      <c r="AZ141" s="1">
        <v>55969672.200000003</v>
      </c>
      <c r="BA141" s="1">
        <v>1782853.96</v>
      </c>
      <c r="BB141" s="1">
        <v>87624.11</v>
      </c>
      <c r="BC141" s="1">
        <v>1071235.2499999998</v>
      </c>
    </row>
    <row r="142" spans="1:55" x14ac:dyDescent="0.25">
      <c r="A142" s="10" t="s">
        <v>329</v>
      </c>
      <c r="B142" s="10" t="s">
        <v>330</v>
      </c>
      <c r="C142">
        <v>848.14</v>
      </c>
      <c r="D142" s="1">
        <v>13410022.02</v>
      </c>
      <c r="E142" s="1">
        <v>12679637.84</v>
      </c>
      <c r="F142" s="12">
        <v>0.94553445334312736</v>
      </c>
      <c r="G142" s="28">
        <v>3</v>
      </c>
      <c r="H142" s="1">
        <v>21976.44</v>
      </c>
      <c r="I142" s="1">
        <v>950971.14</v>
      </c>
      <c r="J142" s="1">
        <v>972947.58</v>
      </c>
      <c r="K142" s="30">
        <v>1.05731</v>
      </c>
      <c r="L142" s="1">
        <v>3112038.63</v>
      </c>
      <c r="M142" s="1">
        <v>1037242.46</v>
      </c>
      <c r="N142" s="1">
        <v>350372.91</v>
      </c>
      <c r="O142" s="1">
        <v>116515.51</v>
      </c>
      <c r="P142" s="1">
        <v>106274.92</v>
      </c>
      <c r="Q142" s="1">
        <v>303029.44</v>
      </c>
      <c r="R142" s="1">
        <v>72596.02</v>
      </c>
      <c r="S142" s="1">
        <v>127178.06</v>
      </c>
      <c r="T142" s="1">
        <v>116470.79</v>
      </c>
      <c r="U142" s="1">
        <v>84585.41</v>
      </c>
      <c r="V142" s="1">
        <v>173925.01</v>
      </c>
      <c r="W142" s="1">
        <v>150010.97</v>
      </c>
      <c r="X142" s="1">
        <v>152605.60999999999</v>
      </c>
      <c r="Y142" s="1">
        <v>5902845.7399999993</v>
      </c>
      <c r="Z142" s="1">
        <v>76332.600000000006</v>
      </c>
      <c r="AA142" s="1">
        <v>106017.5</v>
      </c>
      <c r="AB142" s="1">
        <v>228149.66</v>
      </c>
      <c r="AC142" s="1">
        <v>24596.06</v>
      </c>
      <c r="AD142" s="1">
        <v>484287.94</v>
      </c>
      <c r="AE142" s="1">
        <v>660701.05999999994</v>
      </c>
      <c r="AF142" s="1">
        <v>1040667.78</v>
      </c>
      <c r="AG142" s="1">
        <v>748907.62</v>
      </c>
      <c r="AH142" s="1">
        <v>2365181.7851399998</v>
      </c>
      <c r="AI142" s="1">
        <v>5734842.0051399991</v>
      </c>
      <c r="AJ142" s="1">
        <v>766862.74</v>
      </c>
      <c r="AK142" s="1">
        <v>4967979.2651399989</v>
      </c>
      <c r="AL142" s="33">
        <v>5778790.9051399985</v>
      </c>
      <c r="AM142" s="1">
        <v>226018.05</v>
      </c>
      <c r="AN142" s="1">
        <v>226018.05</v>
      </c>
      <c r="AO142" s="1">
        <v>235089</v>
      </c>
      <c r="AP142" s="1">
        <v>235089</v>
      </c>
      <c r="AQ142" s="1">
        <v>18897.830000000002</v>
      </c>
      <c r="AR142" s="1">
        <v>18897.830000000002</v>
      </c>
      <c r="AS142" s="1">
        <v>19653.740000000002</v>
      </c>
      <c r="AT142" s="1">
        <v>19653.740000000002</v>
      </c>
      <c r="AU142" s="1">
        <v>24189.22</v>
      </c>
      <c r="AV142" s="1">
        <v>454303.84</v>
      </c>
      <c r="AW142" s="1">
        <v>180268.91</v>
      </c>
      <c r="AX142" s="1">
        <v>70306.080000000002</v>
      </c>
      <c r="AY142" s="1">
        <v>1728385.2899999998</v>
      </c>
      <c r="AZ142" s="1">
        <v>13410022.02</v>
      </c>
      <c r="BA142" s="1">
        <v>303360.48000000004</v>
      </c>
      <c r="BB142" s="1">
        <v>19723.249999999996</v>
      </c>
      <c r="BC142" s="1">
        <v>273379.52999999997</v>
      </c>
    </row>
    <row r="143" spans="1:55" x14ac:dyDescent="0.25">
      <c r="A143" s="10" t="s">
        <v>331</v>
      </c>
      <c r="B143" s="10" t="s">
        <v>332</v>
      </c>
      <c r="C143">
        <v>2732.46</v>
      </c>
      <c r="D143" s="1">
        <v>44029423.869999997</v>
      </c>
      <c r="E143" s="1">
        <v>28514937.159999996</v>
      </c>
      <c r="F143" s="12">
        <v>0.64763366525513422</v>
      </c>
      <c r="G143" s="28">
        <v>1</v>
      </c>
      <c r="H143" s="1">
        <v>1561421.59</v>
      </c>
      <c r="I143" s="1">
        <v>13743024.050000001</v>
      </c>
      <c r="J143" s="1">
        <v>15304445.640000001</v>
      </c>
      <c r="K143" s="30">
        <v>1.05731</v>
      </c>
      <c r="L143" s="1">
        <v>10009556.710000001</v>
      </c>
      <c r="M143" s="1">
        <v>2484820.4</v>
      </c>
      <c r="N143" s="1">
        <v>1034213.44</v>
      </c>
      <c r="O143" s="1">
        <v>414570.82</v>
      </c>
      <c r="P143" s="1">
        <v>383447.49</v>
      </c>
      <c r="Q143" s="1">
        <v>743689.54</v>
      </c>
      <c r="R143" s="1">
        <v>232564.25</v>
      </c>
      <c r="S143" s="1">
        <v>379734.51</v>
      </c>
      <c r="T143" s="1">
        <v>455970.77</v>
      </c>
      <c r="U143" s="1">
        <v>272952.92</v>
      </c>
      <c r="V143" s="1">
        <v>680897.91</v>
      </c>
      <c r="W143" s="1">
        <v>587277</v>
      </c>
      <c r="X143" s="1">
        <v>455657.32</v>
      </c>
      <c r="Y143" s="1">
        <v>18135353.080000002</v>
      </c>
      <c r="Z143" s="1">
        <v>243851.40000000002</v>
      </c>
      <c r="AA143" s="1">
        <v>341557.5</v>
      </c>
      <c r="AB143" s="1">
        <v>735031.74</v>
      </c>
      <c r="AC143" s="1">
        <v>79241.340000000011</v>
      </c>
      <c r="AD143" s="1">
        <v>1560234.66</v>
      </c>
      <c r="AE143" s="1">
        <v>1023072.68</v>
      </c>
      <c r="AF143" s="1">
        <v>3352728.4200000004</v>
      </c>
      <c r="AG143" s="1">
        <v>2412762.1800000002</v>
      </c>
      <c r="AH143" s="1">
        <v>8038275.2994600004</v>
      </c>
      <c r="AI143" s="1">
        <v>17786755.219459999</v>
      </c>
      <c r="AJ143" s="1">
        <v>2470608.35</v>
      </c>
      <c r="AK143" s="1">
        <v>15316146.86946</v>
      </c>
      <c r="AL143" s="33">
        <v>17928345.779459998</v>
      </c>
      <c r="AM143" s="1">
        <v>904072.2</v>
      </c>
      <c r="AN143" s="1">
        <v>904072.2</v>
      </c>
      <c r="AO143" s="1">
        <v>941867.86</v>
      </c>
      <c r="AP143" s="1">
        <v>941867.86</v>
      </c>
      <c r="AQ143" s="1">
        <v>374932.95</v>
      </c>
      <c r="AR143" s="1">
        <v>374932.95</v>
      </c>
      <c r="AS143" s="1">
        <v>390807.13</v>
      </c>
      <c r="AT143" s="1">
        <v>390807.13</v>
      </c>
      <c r="AU143" s="1">
        <v>468666.19</v>
      </c>
      <c r="AV143" s="1">
        <v>1464203.89</v>
      </c>
      <c r="AW143" s="1">
        <v>580999.80000000005</v>
      </c>
      <c r="AX143" s="1">
        <v>228494.76</v>
      </c>
      <c r="AY143" s="1">
        <v>7965724.919999999</v>
      </c>
      <c r="AZ143" s="1">
        <v>44029423.869999997</v>
      </c>
      <c r="BA143" s="1">
        <v>3400864.92</v>
      </c>
      <c r="BB143" s="1">
        <v>410600.79</v>
      </c>
      <c r="BC143" s="1">
        <v>1175785.8799999999</v>
      </c>
    </row>
    <row r="144" spans="1:55" x14ac:dyDescent="0.25">
      <c r="A144" s="144" t="s">
        <v>1941</v>
      </c>
      <c r="B144" s="27" t="s">
        <v>1942</v>
      </c>
      <c r="C144">
        <v>1</v>
      </c>
      <c r="D144" s="1">
        <v>9738.32</v>
      </c>
      <c r="E144" s="1">
        <v>5483.01</v>
      </c>
      <c r="F144" s="12">
        <v>0.56303448644119314</v>
      </c>
      <c r="G144" s="28">
        <v>1</v>
      </c>
      <c r="H144" s="1">
        <v>648.54999999999995</v>
      </c>
      <c r="I144" s="1">
        <v>4509.18</v>
      </c>
      <c r="J144" s="1">
        <v>5157.7300000000005</v>
      </c>
      <c r="K144" s="30">
        <v>1.05731</v>
      </c>
      <c r="L144" s="1">
        <v>3305.4</v>
      </c>
      <c r="M144" s="1">
        <v>1101.68</v>
      </c>
      <c r="N144" s="1">
        <v>0</v>
      </c>
      <c r="O144" s="1">
        <v>0</v>
      </c>
      <c r="P144" s="1">
        <v>70.2</v>
      </c>
      <c r="Q144" s="1">
        <v>0</v>
      </c>
      <c r="R144" s="1">
        <v>0</v>
      </c>
      <c r="S144" s="1">
        <v>0</v>
      </c>
      <c r="T144" s="1">
        <v>0</v>
      </c>
      <c r="U144" s="1">
        <v>0</v>
      </c>
      <c r="V144" s="1">
        <v>0</v>
      </c>
      <c r="W144" s="1">
        <v>0</v>
      </c>
      <c r="X144" s="1">
        <v>0</v>
      </c>
      <c r="Y144" s="1">
        <v>4477.28</v>
      </c>
      <c r="Z144" s="1">
        <v>90</v>
      </c>
      <c r="AA144" s="1">
        <v>125</v>
      </c>
      <c r="AB144" s="1">
        <v>269</v>
      </c>
      <c r="AC144" s="1">
        <v>29</v>
      </c>
      <c r="AD144" s="1">
        <v>285.5</v>
      </c>
      <c r="AE144" s="1">
        <v>779</v>
      </c>
      <c r="AF144" s="1">
        <v>1227</v>
      </c>
      <c r="AG144" s="1">
        <v>883</v>
      </c>
      <c r="AH144" s="1">
        <v>1521.7139999999999</v>
      </c>
      <c r="AI144" s="1">
        <v>5209.2139999999999</v>
      </c>
      <c r="AJ144" s="1">
        <v>904.17</v>
      </c>
      <c r="AK144" s="1">
        <v>4305.0439999999999</v>
      </c>
      <c r="AL144" s="33">
        <v>5261.0239999999994</v>
      </c>
      <c r="AM144" s="1">
        <v>0</v>
      </c>
      <c r="AN144" s="1">
        <v>0</v>
      </c>
      <c r="AO144" s="1">
        <v>0</v>
      </c>
      <c r="AP144" s="1">
        <v>0</v>
      </c>
      <c r="AQ144" s="1">
        <v>0</v>
      </c>
      <c r="AR144" s="1">
        <v>0</v>
      </c>
      <c r="AS144" s="1">
        <v>0</v>
      </c>
      <c r="AT144" s="1">
        <v>0</v>
      </c>
      <c r="AU144" s="1">
        <v>0</v>
      </c>
      <c r="AV144" s="1">
        <v>0</v>
      </c>
      <c r="AW144" s="1">
        <v>0</v>
      </c>
      <c r="AX144" s="1">
        <v>0</v>
      </c>
      <c r="AY144" s="1">
        <v>0</v>
      </c>
      <c r="AZ144" s="1">
        <v>9738.32</v>
      </c>
      <c r="BA144" s="1">
        <v>0</v>
      </c>
      <c r="BB144" s="1">
        <v>0</v>
      </c>
      <c r="BC144" s="1">
        <v>0</v>
      </c>
    </row>
    <row r="145" spans="1:55" x14ac:dyDescent="0.25">
      <c r="A145" s="143" t="s">
        <v>333</v>
      </c>
      <c r="B145" s="149" t="s">
        <v>2110</v>
      </c>
      <c r="C145">
        <v>130.31</v>
      </c>
      <c r="D145" s="1">
        <v>2083300.19</v>
      </c>
      <c r="E145" s="1">
        <v>1328431.54</v>
      </c>
      <c r="F145" s="12">
        <v>0.63765728356219276</v>
      </c>
      <c r="G145" s="28">
        <v>1</v>
      </c>
      <c r="H145" s="1">
        <v>86038.07</v>
      </c>
      <c r="I145" s="1">
        <v>1120101.53</v>
      </c>
      <c r="J145" s="1">
        <v>1206139.6000000001</v>
      </c>
      <c r="K145" s="30">
        <v>1.05731</v>
      </c>
      <c r="L145" s="1">
        <v>474435.62</v>
      </c>
      <c r="M145" s="1">
        <v>144015.19</v>
      </c>
      <c r="N145" s="1">
        <v>51189.53</v>
      </c>
      <c r="O145" s="1">
        <v>18263.66</v>
      </c>
      <c r="P145" s="1">
        <v>17095.95</v>
      </c>
      <c r="Q145" s="1">
        <v>44262.76</v>
      </c>
      <c r="R145" s="1">
        <v>10921.52</v>
      </c>
      <c r="S145" s="1">
        <v>18596.79</v>
      </c>
      <c r="T145" s="1">
        <v>18998.78</v>
      </c>
      <c r="U145" s="1">
        <v>12597.82</v>
      </c>
      <c r="V145" s="1">
        <v>28370.74</v>
      </c>
      <c r="W145" s="1">
        <v>24469.87</v>
      </c>
      <c r="X145" s="1">
        <v>22314.97</v>
      </c>
      <c r="Y145" s="1">
        <v>885533.20000000007</v>
      </c>
      <c r="Z145" s="1">
        <v>11727.900000000001</v>
      </c>
      <c r="AA145" s="1">
        <v>16288.75</v>
      </c>
      <c r="AB145" s="1">
        <v>35053.39</v>
      </c>
      <c r="AC145" s="1">
        <v>3778.99</v>
      </c>
      <c r="AD145" s="1">
        <v>74407.010000000009</v>
      </c>
      <c r="AE145" s="1">
        <v>83638.53</v>
      </c>
      <c r="AF145" s="1">
        <v>159890.37</v>
      </c>
      <c r="AG145" s="1">
        <v>115063.73</v>
      </c>
      <c r="AH145" s="1">
        <v>372246.12680999993</v>
      </c>
      <c r="AI145" s="1">
        <v>872094.79680999997</v>
      </c>
      <c r="AJ145" s="1">
        <v>117822.39</v>
      </c>
      <c r="AK145" s="1">
        <v>754272.40680999996</v>
      </c>
      <c r="AL145" s="33">
        <v>878847.19680999999</v>
      </c>
      <c r="AM145" s="1">
        <v>43087.05</v>
      </c>
      <c r="AN145" s="1">
        <v>43087.05</v>
      </c>
      <c r="AO145" s="1">
        <v>45354.79</v>
      </c>
      <c r="AP145" s="1">
        <v>45354.79</v>
      </c>
      <c r="AQ145" s="1">
        <v>6047.3</v>
      </c>
      <c r="AR145" s="1">
        <v>6047.3</v>
      </c>
      <c r="AS145" s="1">
        <v>6803.21</v>
      </c>
      <c r="AT145" s="1">
        <v>6803.21</v>
      </c>
      <c r="AU145" s="1">
        <v>8315.0400000000009</v>
      </c>
      <c r="AV145" s="1">
        <v>69544.009999999995</v>
      </c>
      <c r="AW145" s="1">
        <v>27595.24</v>
      </c>
      <c r="AX145" s="1">
        <v>10880.7</v>
      </c>
      <c r="AY145" s="1">
        <v>318919.69</v>
      </c>
      <c r="AZ145" s="1">
        <v>2083300.19</v>
      </c>
      <c r="BA145" s="1">
        <v>36878.79</v>
      </c>
      <c r="BB145" s="1">
        <v>2718.88</v>
      </c>
      <c r="BC145" s="1">
        <v>15674.71</v>
      </c>
    </row>
    <row r="146" spans="1:55" x14ac:dyDescent="0.25">
      <c r="A146" s="10" t="s">
        <v>334</v>
      </c>
      <c r="B146" s="10" t="s">
        <v>335</v>
      </c>
      <c r="C146">
        <v>1498.06</v>
      </c>
      <c r="D146" s="1">
        <v>26931674.879999999</v>
      </c>
      <c r="E146" s="1">
        <v>21005110.640000001</v>
      </c>
      <c r="F146" s="12">
        <v>0.77994074759898491</v>
      </c>
      <c r="G146" s="28">
        <v>2</v>
      </c>
      <c r="H146" s="1">
        <v>160515.53</v>
      </c>
      <c r="I146" s="1">
        <v>13783394.08</v>
      </c>
      <c r="J146" s="1">
        <v>13943909.609999999</v>
      </c>
      <c r="K146" s="30">
        <v>1.05731</v>
      </c>
      <c r="L146" s="1">
        <v>5786829.4400000004</v>
      </c>
      <c r="M146" s="1">
        <v>1157365.8799999999</v>
      </c>
      <c r="N146" s="1">
        <v>538778.74</v>
      </c>
      <c r="O146" s="1">
        <v>239137.08</v>
      </c>
      <c r="P146" s="1">
        <v>253207.1</v>
      </c>
      <c r="Q146" s="1">
        <v>337651.36</v>
      </c>
      <c r="R146" s="1">
        <v>127846.09</v>
      </c>
      <c r="S146" s="1">
        <v>199165.65</v>
      </c>
      <c r="T146" s="1">
        <v>274243.28999999998</v>
      </c>
      <c r="U146" s="1">
        <v>149674.18</v>
      </c>
      <c r="V146" s="1">
        <v>409525.55</v>
      </c>
      <c r="W146" s="1">
        <v>353217.32</v>
      </c>
      <c r="X146" s="1">
        <v>238986.14</v>
      </c>
      <c r="Y146" s="1">
        <v>10065627.820000002</v>
      </c>
      <c r="Z146" s="1">
        <v>133722.90000000002</v>
      </c>
      <c r="AA146" s="1">
        <v>187257.5</v>
      </c>
      <c r="AB146" s="1">
        <v>402978.14</v>
      </c>
      <c r="AC146" s="1">
        <v>43443.740000000005</v>
      </c>
      <c r="AD146" s="1">
        <v>855392.26</v>
      </c>
      <c r="AE146" s="1">
        <v>230686.11</v>
      </c>
      <c r="AF146" s="1">
        <v>1838119.62</v>
      </c>
      <c r="AG146" s="1">
        <v>1322786.98</v>
      </c>
      <c r="AH146" s="1">
        <v>5087691.4140600003</v>
      </c>
      <c r="AI146" s="1">
        <v>10102078.66406</v>
      </c>
      <c r="AJ146" s="1">
        <v>1354500.91</v>
      </c>
      <c r="AK146" s="1">
        <v>8747577.754060002</v>
      </c>
      <c r="AL146" s="33">
        <v>10179705.104060002</v>
      </c>
      <c r="AM146" s="1">
        <v>701487.46</v>
      </c>
      <c r="AN146" s="1">
        <v>701487.46</v>
      </c>
      <c r="AO146" s="1">
        <v>730212.16</v>
      </c>
      <c r="AP146" s="1">
        <v>730212.16</v>
      </c>
      <c r="AQ146" s="1">
        <v>483028.54</v>
      </c>
      <c r="AR146" s="1">
        <v>483028.54</v>
      </c>
      <c r="AS146" s="1">
        <v>503438.19</v>
      </c>
      <c r="AT146" s="1">
        <v>503438.19</v>
      </c>
      <c r="AU146" s="1">
        <v>603974.65</v>
      </c>
      <c r="AV146" s="1">
        <v>802779.83</v>
      </c>
      <c r="AW146" s="1">
        <v>318545.06</v>
      </c>
      <c r="AX146" s="1">
        <v>124709.59</v>
      </c>
      <c r="AY146" s="1">
        <v>6686341.830000001</v>
      </c>
      <c r="AZ146" s="1">
        <v>26931674.879999999</v>
      </c>
      <c r="BA146" s="1">
        <v>4527660.8000000007</v>
      </c>
      <c r="BB146" s="1">
        <v>672902.35</v>
      </c>
      <c r="BC146" s="1">
        <v>779534.45000000007</v>
      </c>
    </row>
    <row r="147" spans="1:55" x14ac:dyDescent="0.25">
      <c r="A147" s="10" t="s">
        <v>336</v>
      </c>
      <c r="B147" s="10" t="s">
        <v>337</v>
      </c>
      <c r="C147">
        <v>371.7</v>
      </c>
      <c r="D147" s="1">
        <v>5882433.04</v>
      </c>
      <c r="E147" s="1">
        <v>3942818.63</v>
      </c>
      <c r="F147" s="12">
        <v>0.67027004016691705</v>
      </c>
      <c r="G147" s="28">
        <v>1</v>
      </c>
      <c r="H147" s="1">
        <v>163626.07999999999</v>
      </c>
      <c r="I147" s="1">
        <v>1695964.72</v>
      </c>
      <c r="J147" s="1">
        <v>1859590.8</v>
      </c>
      <c r="K147" s="30">
        <v>1.05731</v>
      </c>
      <c r="L147" s="1">
        <v>1390884.69</v>
      </c>
      <c r="M147" s="1">
        <v>278176.93</v>
      </c>
      <c r="N147" s="1">
        <v>132533.79999999999</v>
      </c>
      <c r="O147" s="1">
        <v>59063.97</v>
      </c>
      <c r="P147" s="1">
        <v>53532.31</v>
      </c>
      <c r="Q147" s="1">
        <v>80691.62</v>
      </c>
      <c r="R147" s="1">
        <v>31479.69</v>
      </c>
      <c r="S147" s="1">
        <v>49191.51</v>
      </c>
      <c r="T147" s="1">
        <v>67734.78</v>
      </c>
      <c r="U147" s="1">
        <v>36893.629999999997</v>
      </c>
      <c r="V147" s="1">
        <v>101147.87</v>
      </c>
      <c r="W147" s="1">
        <v>87240.42</v>
      </c>
      <c r="X147" s="1">
        <v>59026.69</v>
      </c>
      <c r="Y147" s="1">
        <v>2427597.9099999997</v>
      </c>
      <c r="Z147" s="1">
        <v>33056.1</v>
      </c>
      <c r="AA147" s="1">
        <v>46462.499999999993</v>
      </c>
      <c r="AB147" s="1">
        <v>99987.299999999988</v>
      </c>
      <c r="AC147" s="1">
        <v>10779.3</v>
      </c>
      <c r="AD147" s="1">
        <v>212240.7</v>
      </c>
      <c r="AE147" s="1">
        <v>55287.509999999995</v>
      </c>
      <c r="AF147" s="1">
        <v>456075.89999999991</v>
      </c>
      <c r="AG147" s="1">
        <v>328211.09999999998</v>
      </c>
      <c r="AH147" s="1">
        <v>1088081.6427</v>
      </c>
      <c r="AI147" s="1">
        <v>2330182.0526999999</v>
      </c>
      <c r="AJ147" s="1">
        <v>336079.98</v>
      </c>
      <c r="AK147" s="1">
        <v>1994102.0726999994</v>
      </c>
      <c r="AL147" s="33">
        <v>2349442.7926999992</v>
      </c>
      <c r="AM147" s="1">
        <v>139843.94</v>
      </c>
      <c r="AN147" s="1">
        <v>139843.94</v>
      </c>
      <c r="AO147" s="1">
        <v>145891.24</v>
      </c>
      <c r="AP147" s="1">
        <v>145891.24</v>
      </c>
      <c r="AQ147" s="1">
        <v>42331.13</v>
      </c>
      <c r="AR147" s="1">
        <v>42331.13</v>
      </c>
      <c r="AS147" s="1">
        <v>43842.96</v>
      </c>
      <c r="AT147" s="1">
        <v>43842.96</v>
      </c>
      <c r="AU147" s="1">
        <v>52913.919999999998</v>
      </c>
      <c r="AV147" s="1">
        <v>198805.17</v>
      </c>
      <c r="AW147" s="1">
        <v>78886.39</v>
      </c>
      <c r="AX147" s="1">
        <v>30968.15</v>
      </c>
      <c r="AY147" s="1">
        <v>1105392.17</v>
      </c>
      <c r="AZ147" s="1">
        <v>5882433.04</v>
      </c>
      <c r="BA147" s="1">
        <v>472797.46</v>
      </c>
      <c r="BB147" s="1">
        <v>21342.57</v>
      </c>
      <c r="BC147" s="1">
        <v>152079.07999999999</v>
      </c>
    </row>
    <row r="148" spans="1:55" x14ac:dyDescent="0.25">
      <c r="A148" s="10" t="s">
        <v>338</v>
      </c>
      <c r="B148" s="10" t="s">
        <v>339</v>
      </c>
      <c r="C148">
        <v>2454.9699999999998</v>
      </c>
      <c r="D148" s="1">
        <v>40776150.600000001</v>
      </c>
      <c r="E148" s="1">
        <v>28393257.920000002</v>
      </c>
      <c r="F148" s="12">
        <v>0.6963202141989342</v>
      </c>
      <c r="G148" s="28">
        <v>1</v>
      </c>
      <c r="H148" s="1">
        <v>808832.26</v>
      </c>
      <c r="I148" s="1">
        <v>18165020.240000002</v>
      </c>
      <c r="J148" s="1">
        <v>18973852.500000004</v>
      </c>
      <c r="K148" s="30">
        <v>1.05731</v>
      </c>
      <c r="L148" s="1">
        <v>9259359.2799999993</v>
      </c>
      <c r="M148" s="1">
        <v>1851871.85</v>
      </c>
      <c r="N148" s="1">
        <v>883798.82</v>
      </c>
      <c r="O148" s="1">
        <v>392559.37</v>
      </c>
      <c r="P148" s="1">
        <v>375727.69</v>
      </c>
      <c r="Q148" s="1">
        <v>541338.96</v>
      </c>
      <c r="R148" s="1">
        <v>209436.32</v>
      </c>
      <c r="S148" s="1">
        <v>326943.61</v>
      </c>
      <c r="T148" s="1">
        <v>450188.53</v>
      </c>
      <c r="U148" s="1">
        <v>245057.73</v>
      </c>
      <c r="V148" s="1">
        <v>672263.33</v>
      </c>
      <c r="W148" s="1">
        <v>579829.64</v>
      </c>
      <c r="X148" s="1">
        <v>392311.59</v>
      </c>
      <c r="Y148" s="1">
        <v>16180686.719999999</v>
      </c>
      <c r="Z148" s="1">
        <v>217437.3</v>
      </c>
      <c r="AA148" s="1">
        <v>306871.25</v>
      </c>
      <c r="AB148" s="1">
        <v>660386.93000000005</v>
      </c>
      <c r="AC148" s="1">
        <v>71194.13</v>
      </c>
      <c r="AD148" s="1">
        <v>1401787.87</v>
      </c>
      <c r="AE148" s="1">
        <v>366152.77</v>
      </c>
      <c r="AF148" s="1">
        <v>3012248.19</v>
      </c>
      <c r="AG148" s="1">
        <v>2167738.5100000002</v>
      </c>
      <c r="AH148" s="1">
        <v>7606880.4164699996</v>
      </c>
      <c r="AI148" s="1">
        <v>15810697.366469998</v>
      </c>
      <c r="AJ148" s="1">
        <v>2219710.2200000002</v>
      </c>
      <c r="AK148" s="1">
        <v>13590987.146469999</v>
      </c>
      <c r="AL148" s="33">
        <v>15937908.95647</v>
      </c>
      <c r="AM148" s="1">
        <v>989490.39</v>
      </c>
      <c r="AN148" s="1">
        <v>989490.39</v>
      </c>
      <c r="AO148" s="1">
        <v>1030309.7</v>
      </c>
      <c r="AP148" s="1">
        <v>1030309.7</v>
      </c>
      <c r="AQ148" s="1">
        <v>483028.54</v>
      </c>
      <c r="AR148" s="1">
        <v>483028.54</v>
      </c>
      <c r="AS148" s="1">
        <v>502682.28</v>
      </c>
      <c r="AT148" s="1">
        <v>502682.28</v>
      </c>
      <c r="AU148" s="1">
        <v>603218.74</v>
      </c>
      <c r="AV148" s="1">
        <v>1316044.8999999999</v>
      </c>
      <c r="AW148" s="1">
        <v>522209.94</v>
      </c>
      <c r="AX148" s="1">
        <v>205059.4</v>
      </c>
      <c r="AY148" s="1">
        <v>8657554.8000000007</v>
      </c>
      <c r="AZ148" s="1">
        <v>40776150.600000001</v>
      </c>
      <c r="BA148" s="1">
        <v>5144409.93</v>
      </c>
      <c r="BB148" s="1">
        <v>856722.90999999992</v>
      </c>
      <c r="BC148" s="1">
        <v>1472424.81</v>
      </c>
    </row>
    <row r="149" spans="1:55" x14ac:dyDescent="0.25">
      <c r="A149" s="10" t="s">
        <v>340</v>
      </c>
      <c r="B149" s="10" t="s">
        <v>341</v>
      </c>
      <c r="C149">
        <v>322.54000000000002</v>
      </c>
      <c r="D149" s="1">
        <v>5535734.5899999999</v>
      </c>
      <c r="E149" s="1">
        <v>7299461.3300000001</v>
      </c>
      <c r="F149" s="12">
        <v>1.3186075328080351</v>
      </c>
      <c r="G149" s="28">
        <v>4</v>
      </c>
      <c r="H149" s="1">
        <v>425.96</v>
      </c>
      <c r="I149" s="1">
        <v>956623.94</v>
      </c>
      <c r="J149" s="1">
        <v>957049.89999999991</v>
      </c>
      <c r="K149" s="30">
        <v>1.05731</v>
      </c>
      <c r="L149" s="1">
        <v>1220175.3799999999</v>
      </c>
      <c r="M149" s="1">
        <v>244035.07</v>
      </c>
      <c r="N149" s="1">
        <v>115967.08</v>
      </c>
      <c r="O149" s="1">
        <v>51140.76</v>
      </c>
      <c r="P149" s="1">
        <v>52410.53</v>
      </c>
      <c r="Q149" s="1">
        <v>73640.899999999994</v>
      </c>
      <c r="R149" s="1">
        <v>26982.59</v>
      </c>
      <c r="S149" s="1">
        <v>42592.65</v>
      </c>
      <c r="T149" s="1">
        <v>58648.41</v>
      </c>
      <c r="U149" s="1">
        <v>32094.46</v>
      </c>
      <c r="V149" s="1">
        <v>87579.26</v>
      </c>
      <c r="W149" s="1">
        <v>75537.440000000002</v>
      </c>
      <c r="X149" s="1">
        <v>51108.480000000003</v>
      </c>
      <c r="Y149" s="1">
        <v>2131913.0099999998</v>
      </c>
      <c r="Z149" s="1">
        <v>28886.400000000001</v>
      </c>
      <c r="AA149" s="1">
        <v>40317.5</v>
      </c>
      <c r="AB149" s="1">
        <v>86763.25999999998</v>
      </c>
      <c r="AC149" s="1">
        <v>9353.66</v>
      </c>
      <c r="AD149" s="1">
        <v>92085.16</v>
      </c>
      <c r="AE149" s="1">
        <v>51201.429999999993</v>
      </c>
      <c r="AF149" s="1">
        <v>395756.57999999996</v>
      </c>
      <c r="AG149" s="1">
        <v>284802.81999999995</v>
      </c>
      <c r="AH149" s="1">
        <v>1057780.8095399998</v>
      </c>
      <c r="AI149" s="1">
        <v>2046947.6195399999</v>
      </c>
      <c r="AJ149" s="1">
        <v>291630.99</v>
      </c>
      <c r="AK149" s="1">
        <v>1755316.6295399994</v>
      </c>
      <c r="AL149" s="33">
        <v>2063660.9895399995</v>
      </c>
      <c r="AM149" s="1">
        <v>145135.32999999999</v>
      </c>
      <c r="AN149" s="1">
        <v>145135.32999999999</v>
      </c>
      <c r="AO149" s="1">
        <v>151182.64000000001</v>
      </c>
      <c r="AP149" s="1">
        <v>151182.64000000001</v>
      </c>
      <c r="AQ149" s="1">
        <v>89953.67</v>
      </c>
      <c r="AR149" s="1">
        <v>89953.67</v>
      </c>
      <c r="AS149" s="1">
        <v>93733.23</v>
      </c>
      <c r="AT149" s="1">
        <v>93733.23</v>
      </c>
      <c r="AU149" s="1">
        <v>112631.06</v>
      </c>
      <c r="AV149" s="1">
        <v>172348.21</v>
      </c>
      <c r="AW149" s="1">
        <v>68388.2</v>
      </c>
      <c r="AX149" s="1">
        <v>26783.26</v>
      </c>
      <c r="AY149" s="1">
        <v>1340160.47</v>
      </c>
      <c r="AZ149" s="1">
        <v>5535734.5899999999</v>
      </c>
      <c r="BA149" s="1">
        <v>728246.63</v>
      </c>
      <c r="BB149" s="1">
        <v>48578.65</v>
      </c>
      <c r="BC149" s="1">
        <v>80389.69</v>
      </c>
    </row>
    <row r="150" spans="1:55" x14ac:dyDescent="0.25">
      <c r="A150" s="10" t="s">
        <v>342</v>
      </c>
      <c r="B150" s="10" t="s">
        <v>343</v>
      </c>
      <c r="C150">
        <v>3418.3</v>
      </c>
      <c r="D150" s="1">
        <v>56422366.119999997</v>
      </c>
      <c r="E150" s="1">
        <v>37894713.68</v>
      </c>
      <c r="F150" s="12">
        <v>0.6716257449998625</v>
      </c>
      <c r="G150" s="28">
        <v>1</v>
      </c>
      <c r="H150" s="1">
        <v>1511124.81</v>
      </c>
      <c r="I150" s="1">
        <v>14717699.450000001</v>
      </c>
      <c r="J150" s="1">
        <v>16228824.260000002</v>
      </c>
      <c r="K150" s="30">
        <v>1.05731</v>
      </c>
      <c r="L150" s="1">
        <v>12616642.33</v>
      </c>
      <c r="M150" s="1">
        <v>2523328.46</v>
      </c>
      <c r="N150" s="1">
        <v>1230259.48</v>
      </c>
      <c r="O150" s="1">
        <v>546701.96</v>
      </c>
      <c r="P150" s="1">
        <v>517718.42</v>
      </c>
      <c r="Q150" s="1">
        <v>769312.39</v>
      </c>
      <c r="R150" s="1">
        <v>292311.42</v>
      </c>
      <c r="S150" s="1">
        <v>455621.42</v>
      </c>
      <c r="T150" s="1">
        <v>626959.81000000006</v>
      </c>
      <c r="U150" s="1">
        <v>341341.13</v>
      </c>
      <c r="V150" s="1">
        <v>936234.63</v>
      </c>
      <c r="W150" s="1">
        <v>807505.87</v>
      </c>
      <c r="X150" s="1">
        <v>546716.80000000005</v>
      </c>
      <c r="Y150" s="1">
        <v>22210654.120000005</v>
      </c>
      <c r="Z150" s="1">
        <v>304062.3</v>
      </c>
      <c r="AA150" s="1">
        <v>427287.49999999994</v>
      </c>
      <c r="AB150" s="1">
        <v>919522.7</v>
      </c>
      <c r="AC150" s="1">
        <v>99130.7</v>
      </c>
      <c r="AD150" s="1">
        <v>1951849.2999999998</v>
      </c>
      <c r="AE150" s="1">
        <v>523655.56</v>
      </c>
      <c r="AF150" s="1">
        <v>4194254.0999999996</v>
      </c>
      <c r="AG150" s="1">
        <v>3018358.9</v>
      </c>
      <c r="AH150" s="1">
        <v>10511360.916299999</v>
      </c>
      <c r="AI150" s="1">
        <v>21949481.976300001</v>
      </c>
      <c r="AJ150" s="1">
        <v>3090724.31</v>
      </c>
      <c r="AK150" s="1">
        <v>18858757.666299999</v>
      </c>
      <c r="AL150" s="33">
        <v>22126611.386299998</v>
      </c>
      <c r="AM150" s="1">
        <v>1255571.8400000001</v>
      </c>
      <c r="AN150" s="1">
        <v>1255571.8400000001</v>
      </c>
      <c r="AO150" s="1">
        <v>1307729.8500000001</v>
      </c>
      <c r="AP150" s="1">
        <v>1307729.8500000001</v>
      </c>
      <c r="AQ150" s="1">
        <v>771031.47</v>
      </c>
      <c r="AR150" s="1">
        <v>771031.47</v>
      </c>
      <c r="AS150" s="1">
        <v>803535.74</v>
      </c>
      <c r="AT150" s="1">
        <v>803535.74</v>
      </c>
      <c r="AU150" s="1">
        <v>964545.25</v>
      </c>
      <c r="AV150" s="1">
        <v>1832333.62</v>
      </c>
      <c r="AW150" s="1">
        <v>727074.61</v>
      </c>
      <c r="AX150" s="1">
        <v>285409.21000000002</v>
      </c>
      <c r="AY150" s="1">
        <v>12085100.490000002</v>
      </c>
      <c r="AZ150" s="1">
        <v>56422366.119999997</v>
      </c>
      <c r="BA150" s="1">
        <v>5314976.6499999994</v>
      </c>
      <c r="BB150" s="1">
        <v>970599.85</v>
      </c>
      <c r="BC150" s="1">
        <v>1500254.98</v>
      </c>
    </row>
    <row r="151" spans="1:55" x14ac:dyDescent="0.25">
      <c r="A151" s="10" t="s">
        <v>1848</v>
      </c>
      <c r="B151" s="10" t="s">
        <v>1849</v>
      </c>
      <c r="C151">
        <v>2354.75</v>
      </c>
      <c r="D151" s="1">
        <v>30530646.010000002</v>
      </c>
      <c r="E151" s="1">
        <v>29712656.859999999</v>
      </c>
      <c r="F151" s="12">
        <v>0.9732076042632023</v>
      </c>
      <c r="G151" s="28">
        <v>3</v>
      </c>
      <c r="H151" s="1">
        <v>50033.84</v>
      </c>
      <c r="I151" s="1">
        <v>1637765.57</v>
      </c>
      <c r="J151" s="1">
        <v>1687799.4100000001</v>
      </c>
      <c r="K151" s="30">
        <v>1.05731</v>
      </c>
      <c r="L151" s="1">
        <v>7800767.0899999999</v>
      </c>
      <c r="M151" s="1">
        <v>1560153.41</v>
      </c>
      <c r="N151" s="1">
        <v>847784.19</v>
      </c>
      <c r="O151" s="1">
        <v>375992.65</v>
      </c>
      <c r="P151" s="1">
        <v>265932.56</v>
      </c>
      <c r="Q151" s="1">
        <v>519403.37</v>
      </c>
      <c r="R151" s="1">
        <v>201084.56</v>
      </c>
      <c r="S151" s="1">
        <v>313745.89</v>
      </c>
      <c r="T151" s="1">
        <v>431189.75</v>
      </c>
      <c r="U151" s="1">
        <v>235159.44</v>
      </c>
      <c r="V151" s="1">
        <v>643892.59</v>
      </c>
      <c r="W151" s="1">
        <v>555359.77</v>
      </c>
      <c r="X151" s="1">
        <v>376475.16</v>
      </c>
      <c r="Y151" s="1">
        <v>14126940.43</v>
      </c>
      <c r="Z151" s="1">
        <v>209565</v>
      </c>
      <c r="AA151" s="1">
        <v>294343.75</v>
      </c>
      <c r="AB151" s="1">
        <v>633427.75</v>
      </c>
      <c r="AC151" s="1">
        <v>68287.75</v>
      </c>
      <c r="AD151" s="1">
        <v>672281.12</v>
      </c>
      <c r="AE151" s="1">
        <v>352390.5</v>
      </c>
      <c r="AF151" s="1">
        <v>2889278.25</v>
      </c>
      <c r="AG151" s="1">
        <v>2079244.25</v>
      </c>
      <c r="AH151" s="1">
        <v>5568732.8752499996</v>
      </c>
      <c r="AI151" s="1">
        <v>12767551.24525</v>
      </c>
      <c r="AJ151" s="1">
        <v>2129094.2999999998</v>
      </c>
      <c r="AK151" s="1">
        <v>10638456.945250001</v>
      </c>
      <c r="AL151" s="33">
        <v>12889569.63525</v>
      </c>
      <c r="AM151" s="1">
        <v>233577.18</v>
      </c>
      <c r="AN151" s="1">
        <v>233577.18</v>
      </c>
      <c r="AO151" s="1">
        <v>243404.05</v>
      </c>
      <c r="AP151" s="1">
        <v>243404.05</v>
      </c>
      <c r="AQ151" s="1">
        <v>112631.06</v>
      </c>
      <c r="AR151" s="1">
        <v>112631.06</v>
      </c>
      <c r="AS151" s="1">
        <v>117166.54</v>
      </c>
      <c r="AT151" s="1">
        <v>117166.54</v>
      </c>
      <c r="AU151" s="1">
        <v>140599.85</v>
      </c>
      <c r="AV151" s="1">
        <v>1262375.06</v>
      </c>
      <c r="AW151" s="1">
        <v>500913.61</v>
      </c>
      <c r="AX151" s="1">
        <v>196689.63</v>
      </c>
      <c r="AY151" s="1">
        <v>3514135.81</v>
      </c>
      <c r="AZ151" s="1">
        <v>30530646.010000002</v>
      </c>
      <c r="BA151" s="1">
        <v>191442.54</v>
      </c>
      <c r="BB151" s="1">
        <v>38344.730000000003</v>
      </c>
      <c r="BC151" s="1">
        <v>597114.87</v>
      </c>
    </row>
    <row r="152" spans="1:55" x14ac:dyDescent="0.25">
      <c r="A152" s="10" t="s">
        <v>344</v>
      </c>
      <c r="B152" s="10" t="s">
        <v>345</v>
      </c>
      <c r="C152">
        <v>3167.88</v>
      </c>
      <c r="D152" s="1">
        <v>54053626.159999996</v>
      </c>
      <c r="E152" s="1">
        <v>33221699.460000001</v>
      </c>
      <c r="F152" s="12">
        <v>0.61460630525809679</v>
      </c>
      <c r="G152" s="28">
        <v>1</v>
      </c>
      <c r="H152" s="1">
        <v>2506309.61</v>
      </c>
      <c r="I152" s="1">
        <v>14782305.98</v>
      </c>
      <c r="J152" s="1">
        <v>17288615.59</v>
      </c>
      <c r="K152" s="30">
        <v>1.05731</v>
      </c>
      <c r="L152" s="1">
        <v>11968379.140000001</v>
      </c>
      <c r="M152" s="1">
        <v>2393675.8199999998</v>
      </c>
      <c r="N152" s="1">
        <v>1140222.92</v>
      </c>
      <c r="O152" s="1">
        <v>505645.29</v>
      </c>
      <c r="P152" s="1">
        <v>501098.13</v>
      </c>
      <c r="Q152" s="1">
        <v>712123.18</v>
      </c>
      <c r="R152" s="1">
        <v>270468.37</v>
      </c>
      <c r="S152" s="1">
        <v>421727.27</v>
      </c>
      <c r="T152" s="1">
        <v>579875.87</v>
      </c>
      <c r="U152" s="1">
        <v>316145.48</v>
      </c>
      <c r="V152" s="1">
        <v>865924.51</v>
      </c>
      <c r="W152" s="1">
        <v>746863.14</v>
      </c>
      <c r="X152" s="1">
        <v>506045.96</v>
      </c>
      <c r="Y152" s="1">
        <v>20928195.080000006</v>
      </c>
      <c r="Z152" s="1">
        <v>282304.80000000005</v>
      </c>
      <c r="AA152" s="1">
        <v>395985</v>
      </c>
      <c r="AB152" s="1">
        <v>852159.72</v>
      </c>
      <c r="AC152" s="1">
        <v>91868.52</v>
      </c>
      <c r="AD152" s="1">
        <v>1808859.48</v>
      </c>
      <c r="AE152" s="1">
        <v>485641.23</v>
      </c>
      <c r="AF152" s="1">
        <v>3886988.7600000002</v>
      </c>
      <c r="AG152" s="1">
        <v>2797238.04</v>
      </c>
      <c r="AH152" s="1">
        <v>10126452.58788</v>
      </c>
      <c r="AI152" s="1">
        <v>20727498.137880001</v>
      </c>
      <c r="AJ152" s="1">
        <v>2864302.05</v>
      </c>
      <c r="AK152" s="1">
        <v>17863196.08788</v>
      </c>
      <c r="AL152" s="33">
        <v>20891651.28788</v>
      </c>
      <c r="AM152" s="1">
        <v>1329651.33</v>
      </c>
      <c r="AN152" s="1">
        <v>1329651.33</v>
      </c>
      <c r="AO152" s="1">
        <v>1384833</v>
      </c>
      <c r="AP152" s="1">
        <v>1384833</v>
      </c>
      <c r="AQ152" s="1">
        <v>781614.26</v>
      </c>
      <c r="AR152" s="1">
        <v>781614.26</v>
      </c>
      <c r="AS152" s="1">
        <v>814118.52</v>
      </c>
      <c r="AT152" s="1">
        <v>814118.52</v>
      </c>
      <c r="AU152" s="1">
        <v>977395.78</v>
      </c>
      <c r="AV152" s="1">
        <v>1697781.07</v>
      </c>
      <c r="AW152" s="1">
        <v>673683.82</v>
      </c>
      <c r="AX152" s="1">
        <v>264484.78000000003</v>
      </c>
      <c r="AY152" s="1">
        <v>12233779.669999998</v>
      </c>
      <c r="AZ152" s="1">
        <v>54053626.159999996</v>
      </c>
      <c r="BA152" s="1">
        <v>4733684.4800000004</v>
      </c>
      <c r="BB152" s="1">
        <v>1304805.9000000001</v>
      </c>
      <c r="BC152" s="1">
        <v>1639571.7199999997</v>
      </c>
    </row>
    <row r="153" spans="1:55" x14ac:dyDescent="0.25">
      <c r="A153" s="10" t="s">
        <v>346</v>
      </c>
      <c r="B153" s="10" t="s">
        <v>347</v>
      </c>
      <c r="C153">
        <v>1982.75</v>
      </c>
      <c r="D153" s="1">
        <v>27617606.010000002</v>
      </c>
      <c r="E153" s="1">
        <v>26156646.82</v>
      </c>
      <c r="F153" s="12">
        <v>0.94710044058594345</v>
      </c>
      <c r="G153" s="28">
        <v>3</v>
      </c>
      <c r="H153" s="1">
        <v>45259.93</v>
      </c>
      <c r="I153" s="1">
        <v>1744977.4499999997</v>
      </c>
      <c r="J153" s="1">
        <v>1790237.3799999997</v>
      </c>
      <c r="K153" s="30">
        <v>1.05731</v>
      </c>
      <c r="L153" s="1">
        <v>6764266.2800000003</v>
      </c>
      <c r="M153" s="1">
        <v>1352853.25</v>
      </c>
      <c r="N153" s="1">
        <v>713809.8</v>
      </c>
      <c r="O153" s="1">
        <v>316928.67</v>
      </c>
      <c r="P153" s="1">
        <v>246319.61</v>
      </c>
      <c r="Q153" s="1">
        <v>443412.23</v>
      </c>
      <c r="R153" s="1">
        <v>168962.43</v>
      </c>
      <c r="S153" s="1">
        <v>263954.48</v>
      </c>
      <c r="T153" s="1">
        <v>363454.96</v>
      </c>
      <c r="U153" s="1">
        <v>197965.86</v>
      </c>
      <c r="V153" s="1">
        <v>542744.71</v>
      </c>
      <c r="W153" s="1">
        <v>468119.35</v>
      </c>
      <c r="X153" s="1">
        <v>316728.62</v>
      </c>
      <c r="Y153" s="1">
        <v>12159520.25</v>
      </c>
      <c r="Z153" s="1">
        <v>176692.5</v>
      </c>
      <c r="AA153" s="1">
        <v>247843.75</v>
      </c>
      <c r="AB153" s="1">
        <v>533359.75</v>
      </c>
      <c r="AC153" s="1">
        <v>57499.75</v>
      </c>
      <c r="AD153" s="1">
        <v>566075.12</v>
      </c>
      <c r="AE153" s="1">
        <v>301907.75</v>
      </c>
      <c r="AF153" s="1">
        <v>2432834.25</v>
      </c>
      <c r="AG153" s="1">
        <v>1750768.25</v>
      </c>
      <c r="AH153" s="1">
        <v>5105034.5932499999</v>
      </c>
      <c r="AI153" s="1">
        <v>11172015.71325</v>
      </c>
      <c r="AJ153" s="1">
        <v>1792743.06</v>
      </c>
      <c r="AK153" s="1">
        <v>9379272.6532499976</v>
      </c>
      <c r="AL153" s="33">
        <v>11274757.813249998</v>
      </c>
      <c r="AM153" s="1">
        <v>349231.9</v>
      </c>
      <c r="AN153" s="1">
        <v>349231.9</v>
      </c>
      <c r="AO153" s="1">
        <v>364350.16</v>
      </c>
      <c r="AP153" s="1">
        <v>364350.16</v>
      </c>
      <c r="AQ153" s="1">
        <v>207120.21</v>
      </c>
      <c r="AR153" s="1">
        <v>207120.21</v>
      </c>
      <c r="AS153" s="1">
        <v>216191.17</v>
      </c>
      <c r="AT153" s="1">
        <v>216191.17</v>
      </c>
      <c r="AU153" s="1">
        <v>259278.23</v>
      </c>
      <c r="AV153" s="1">
        <v>1062813.97</v>
      </c>
      <c r="AW153" s="1">
        <v>421727.27</v>
      </c>
      <c r="AX153" s="1">
        <v>165721.47</v>
      </c>
      <c r="AY153" s="1">
        <v>4183327.8200000003</v>
      </c>
      <c r="AZ153" s="1">
        <v>27617606.010000002</v>
      </c>
      <c r="BA153" s="1">
        <v>322300.15000000002</v>
      </c>
      <c r="BB153" s="1">
        <v>30368.019999999997</v>
      </c>
      <c r="BC153" s="1">
        <v>707756.55</v>
      </c>
    </row>
    <row r="154" spans="1:55" x14ac:dyDescent="0.25">
      <c r="A154" s="10" t="s">
        <v>348</v>
      </c>
      <c r="B154" s="10" t="s">
        <v>349</v>
      </c>
      <c r="C154">
        <v>2244.89</v>
      </c>
      <c r="D154" s="1">
        <v>37525365.289999999</v>
      </c>
      <c r="E154" s="1">
        <v>24117270.259999998</v>
      </c>
      <c r="F154" s="12">
        <v>0.642692484766482</v>
      </c>
      <c r="G154" s="28">
        <v>1</v>
      </c>
      <c r="H154" s="1">
        <v>1345115.7</v>
      </c>
      <c r="I154" s="1">
        <v>9614161.9600000009</v>
      </c>
      <c r="J154" s="1">
        <v>10959277.66</v>
      </c>
      <c r="K154" s="30">
        <v>1.05731</v>
      </c>
      <c r="L154" s="1">
        <v>8401490.9900000002</v>
      </c>
      <c r="M154" s="1">
        <v>1680298.19</v>
      </c>
      <c r="N154" s="1">
        <v>808168.11</v>
      </c>
      <c r="O154" s="1">
        <v>358705.63</v>
      </c>
      <c r="P154" s="1">
        <v>346041.62</v>
      </c>
      <c r="Q154" s="1">
        <v>497467.79</v>
      </c>
      <c r="R154" s="1">
        <v>191447.92</v>
      </c>
      <c r="S154" s="1">
        <v>299048.42</v>
      </c>
      <c r="T154" s="1">
        <v>411364.93</v>
      </c>
      <c r="U154" s="1">
        <v>224061.36</v>
      </c>
      <c r="V154" s="1">
        <v>614288.32999999996</v>
      </c>
      <c r="W154" s="1">
        <v>529825.99</v>
      </c>
      <c r="X154" s="1">
        <v>358839.14</v>
      </c>
      <c r="Y154" s="1">
        <v>14721048.419999998</v>
      </c>
      <c r="Z154" s="1">
        <v>199227.60000000003</v>
      </c>
      <c r="AA154" s="1">
        <v>280611.25</v>
      </c>
      <c r="AB154" s="1">
        <v>603875.41</v>
      </c>
      <c r="AC154" s="1">
        <v>65101.810000000012</v>
      </c>
      <c r="AD154" s="1">
        <v>1281832.19</v>
      </c>
      <c r="AE154" s="1">
        <v>337413.48000000004</v>
      </c>
      <c r="AF154" s="1">
        <v>2754480.0300000003</v>
      </c>
      <c r="AG154" s="1">
        <v>1982237.87</v>
      </c>
      <c r="AH154" s="1">
        <v>7007457.29739</v>
      </c>
      <c r="AI154" s="1">
        <v>14512236.93739</v>
      </c>
      <c r="AJ154" s="1">
        <v>2029762.19</v>
      </c>
      <c r="AK154" s="1">
        <v>12482474.747390002</v>
      </c>
      <c r="AL154" s="33">
        <v>14628562.607390001</v>
      </c>
      <c r="AM154" s="1">
        <v>881394.8</v>
      </c>
      <c r="AN154" s="1">
        <v>881394.8</v>
      </c>
      <c r="AO154" s="1">
        <v>917678.63</v>
      </c>
      <c r="AP154" s="1">
        <v>917678.63</v>
      </c>
      <c r="AQ154" s="1">
        <v>507973.67</v>
      </c>
      <c r="AR154" s="1">
        <v>507973.67</v>
      </c>
      <c r="AS154" s="1">
        <v>529139.24</v>
      </c>
      <c r="AT154" s="1">
        <v>529139.24</v>
      </c>
      <c r="AU154" s="1">
        <v>634967.09</v>
      </c>
      <c r="AV154" s="1">
        <v>1203413.83</v>
      </c>
      <c r="AW154" s="1">
        <v>477517.65</v>
      </c>
      <c r="AX154" s="1">
        <v>187482.88</v>
      </c>
      <c r="AY154" s="1">
        <v>8175754.1300000008</v>
      </c>
      <c r="AZ154" s="1">
        <v>37525365.289999999</v>
      </c>
      <c r="BA154" s="1">
        <v>4289655.17</v>
      </c>
      <c r="BB154" s="1">
        <v>750581.31</v>
      </c>
      <c r="BC154" s="1">
        <v>1129416.02</v>
      </c>
    </row>
    <row r="155" spans="1:55" x14ac:dyDescent="0.25">
      <c r="A155" s="10" t="s">
        <v>350</v>
      </c>
      <c r="B155" s="10" t="s">
        <v>351</v>
      </c>
      <c r="C155">
        <v>3163.39</v>
      </c>
      <c r="D155" s="1">
        <v>46979590.100000001</v>
      </c>
      <c r="E155" s="1">
        <v>29988369.080000002</v>
      </c>
      <c r="F155" s="12">
        <v>0.638327601755725</v>
      </c>
      <c r="G155" s="28">
        <v>1</v>
      </c>
      <c r="H155" s="1">
        <v>1740657.29</v>
      </c>
      <c r="I155" s="1">
        <v>7986642.1500000004</v>
      </c>
      <c r="J155" s="1">
        <v>9727299.4400000013</v>
      </c>
      <c r="K155" s="30">
        <v>1.05731</v>
      </c>
      <c r="L155" s="1">
        <v>11101867.33</v>
      </c>
      <c r="M155" s="1">
        <v>2220373.46</v>
      </c>
      <c r="N155" s="1">
        <v>1138782.3400000001</v>
      </c>
      <c r="O155" s="1">
        <v>505645.29</v>
      </c>
      <c r="P155" s="1">
        <v>417237.93</v>
      </c>
      <c r="Q155" s="1">
        <v>703505.63</v>
      </c>
      <c r="R155" s="1">
        <v>270468.37</v>
      </c>
      <c r="S155" s="1">
        <v>421427.32</v>
      </c>
      <c r="T155" s="1">
        <v>579875.87</v>
      </c>
      <c r="U155" s="1">
        <v>316145.48</v>
      </c>
      <c r="V155" s="1">
        <v>865924.51</v>
      </c>
      <c r="W155" s="1">
        <v>746863.14</v>
      </c>
      <c r="X155" s="1">
        <v>505686.05</v>
      </c>
      <c r="Y155" s="1">
        <v>19793802.720000003</v>
      </c>
      <c r="Z155" s="1">
        <v>280857.59999999998</v>
      </c>
      <c r="AA155" s="1">
        <v>395423.74999999994</v>
      </c>
      <c r="AB155" s="1">
        <v>850951.90999999992</v>
      </c>
      <c r="AC155" s="1">
        <v>91738.309999999983</v>
      </c>
      <c r="AD155" s="1">
        <v>1806295.69</v>
      </c>
      <c r="AE155" s="1">
        <v>477741.4</v>
      </c>
      <c r="AF155" s="1">
        <v>3881479.5299999993</v>
      </c>
      <c r="AG155" s="1">
        <v>2793273.3699999996</v>
      </c>
      <c r="AH155" s="1">
        <v>8585695.1508899983</v>
      </c>
      <c r="AI155" s="1">
        <v>19163456.710889995</v>
      </c>
      <c r="AJ155" s="1">
        <v>2860242.33</v>
      </c>
      <c r="AK155" s="1">
        <v>16303214.380889999</v>
      </c>
      <c r="AL155" s="33">
        <v>19327377.190889999</v>
      </c>
      <c r="AM155" s="1">
        <v>757425.03</v>
      </c>
      <c r="AN155" s="1">
        <v>757425.03</v>
      </c>
      <c r="AO155" s="1">
        <v>789173.39</v>
      </c>
      <c r="AP155" s="1">
        <v>789173.39</v>
      </c>
      <c r="AQ155" s="1">
        <v>399878.08</v>
      </c>
      <c r="AR155" s="1">
        <v>399878.08</v>
      </c>
      <c r="AS155" s="1">
        <v>416508.17</v>
      </c>
      <c r="AT155" s="1">
        <v>416508.17</v>
      </c>
      <c r="AU155" s="1">
        <v>499658.63</v>
      </c>
      <c r="AV155" s="1">
        <v>1695513.33</v>
      </c>
      <c r="AW155" s="1">
        <v>672783.97</v>
      </c>
      <c r="AX155" s="1">
        <v>264484.78000000003</v>
      </c>
      <c r="AY155" s="1">
        <v>7858410.0500000007</v>
      </c>
      <c r="AZ155" s="1">
        <v>46979590.100000001</v>
      </c>
      <c r="BA155" s="1">
        <v>1704389.4199999997</v>
      </c>
      <c r="BB155" s="1">
        <v>347529.74</v>
      </c>
      <c r="BC155" s="1">
        <v>1357693.9100000004</v>
      </c>
    </row>
    <row r="156" spans="1:55" x14ac:dyDescent="0.25">
      <c r="A156" s="10" t="s">
        <v>352</v>
      </c>
      <c r="B156" s="10" t="s">
        <v>353</v>
      </c>
      <c r="C156">
        <v>1828.55</v>
      </c>
      <c r="D156" s="1">
        <v>25957100.73</v>
      </c>
      <c r="E156" s="1">
        <v>19663478.080000002</v>
      </c>
      <c r="F156" s="12">
        <v>0.75753753412351921</v>
      </c>
      <c r="G156" s="28">
        <v>2</v>
      </c>
      <c r="H156" s="1">
        <v>131462.41</v>
      </c>
      <c r="I156" s="1">
        <v>4501669.1900000004</v>
      </c>
      <c r="J156" s="1">
        <v>4633131.6000000006</v>
      </c>
      <c r="K156" s="30">
        <v>1.05731</v>
      </c>
      <c r="L156" s="1">
        <v>6332090.8099999996</v>
      </c>
      <c r="M156" s="1">
        <v>1266418.1599999999</v>
      </c>
      <c r="N156" s="1">
        <v>658347.28</v>
      </c>
      <c r="O156" s="1">
        <v>292438.71999999997</v>
      </c>
      <c r="P156" s="1">
        <v>226946.89</v>
      </c>
      <c r="Q156" s="1">
        <v>408158.61</v>
      </c>
      <c r="R156" s="1">
        <v>156113.57</v>
      </c>
      <c r="S156" s="1">
        <v>243557.99</v>
      </c>
      <c r="T156" s="1">
        <v>335369.8</v>
      </c>
      <c r="U156" s="1">
        <v>182668.49</v>
      </c>
      <c r="V156" s="1">
        <v>500805.34</v>
      </c>
      <c r="W156" s="1">
        <v>431946.49</v>
      </c>
      <c r="X156" s="1">
        <v>292254.14</v>
      </c>
      <c r="Y156" s="1">
        <v>11327116.290000003</v>
      </c>
      <c r="Z156" s="1">
        <v>162057.60000000001</v>
      </c>
      <c r="AA156" s="1">
        <v>228568.75</v>
      </c>
      <c r="AB156" s="1">
        <v>491879.94999999995</v>
      </c>
      <c r="AC156" s="1">
        <v>53027.95</v>
      </c>
      <c r="AD156" s="1">
        <v>1044102.0499999999</v>
      </c>
      <c r="AE156" s="1">
        <v>276714.40000000002</v>
      </c>
      <c r="AF156" s="1">
        <v>2243630.8499999996</v>
      </c>
      <c r="AG156" s="1">
        <v>1614609.65</v>
      </c>
      <c r="AH156" s="1">
        <v>4700963.5300499992</v>
      </c>
      <c r="AI156" s="1">
        <v>10815554.730049998</v>
      </c>
      <c r="AJ156" s="1">
        <v>1653320.05</v>
      </c>
      <c r="AK156" s="1">
        <v>9162234.6800499968</v>
      </c>
      <c r="AL156" s="33">
        <v>10910306.500049997</v>
      </c>
      <c r="AM156" s="1">
        <v>399122.17</v>
      </c>
      <c r="AN156" s="1">
        <v>399122.17</v>
      </c>
      <c r="AO156" s="1">
        <v>415752.26</v>
      </c>
      <c r="AP156" s="1">
        <v>415752.26</v>
      </c>
      <c r="AQ156" s="1">
        <v>106583.76</v>
      </c>
      <c r="AR156" s="1">
        <v>106583.76</v>
      </c>
      <c r="AS156" s="1">
        <v>111119.24</v>
      </c>
      <c r="AT156" s="1">
        <v>111119.24</v>
      </c>
      <c r="AU156" s="1">
        <v>133796.63</v>
      </c>
      <c r="AV156" s="1">
        <v>979663.52</v>
      </c>
      <c r="AW156" s="1">
        <v>388732.96</v>
      </c>
      <c r="AX156" s="1">
        <v>152329.84</v>
      </c>
      <c r="AY156" s="1">
        <v>3719677.81</v>
      </c>
      <c r="AZ156" s="1">
        <v>25957100.73</v>
      </c>
      <c r="BA156" s="1">
        <v>626067.53999999992</v>
      </c>
      <c r="BB156" s="1">
        <v>48776.33</v>
      </c>
      <c r="BC156" s="1">
        <v>898400.30999999994</v>
      </c>
    </row>
    <row r="157" spans="1:55" x14ac:dyDescent="0.25">
      <c r="A157" s="10" t="s">
        <v>354</v>
      </c>
      <c r="B157" s="10" t="s">
        <v>355</v>
      </c>
      <c r="C157">
        <v>573.96</v>
      </c>
      <c r="D157" s="1">
        <v>8522251.1999999993</v>
      </c>
      <c r="E157" s="1">
        <v>6412304.4600000009</v>
      </c>
      <c r="F157" s="12">
        <v>0.75241908616821829</v>
      </c>
      <c r="G157" s="28">
        <v>2</v>
      </c>
      <c r="H157" s="1">
        <v>51366.06</v>
      </c>
      <c r="I157" s="1">
        <v>2961313.7799999993</v>
      </c>
      <c r="J157" s="1">
        <v>3012679.8399999994</v>
      </c>
      <c r="K157" s="30">
        <v>1.05731</v>
      </c>
      <c r="L157" s="1">
        <v>2066519</v>
      </c>
      <c r="M157" s="1">
        <v>413303.8</v>
      </c>
      <c r="N157" s="1">
        <v>206003.63</v>
      </c>
      <c r="O157" s="1">
        <v>90756.84</v>
      </c>
      <c r="P157" s="1">
        <v>75832.63</v>
      </c>
      <c r="Q157" s="1">
        <v>127696.45</v>
      </c>
      <c r="R157" s="1">
        <v>48183.199999999997</v>
      </c>
      <c r="S157" s="1">
        <v>76186.86</v>
      </c>
      <c r="T157" s="1">
        <v>104080.28</v>
      </c>
      <c r="U157" s="1">
        <v>56990.17</v>
      </c>
      <c r="V157" s="1">
        <v>155422.34</v>
      </c>
      <c r="W157" s="1">
        <v>134052.35</v>
      </c>
      <c r="X157" s="1">
        <v>91419.39</v>
      </c>
      <c r="Y157" s="1">
        <v>3646446.9399999995</v>
      </c>
      <c r="Z157" s="1">
        <v>50697</v>
      </c>
      <c r="AA157" s="1">
        <v>71745</v>
      </c>
      <c r="AB157" s="1">
        <v>154395.24</v>
      </c>
      <c r="AC157" s="1">
        <v>16644.84</v>
      </c>
      <c r="AD157" s="1">
        <v>327731.15999999997</v>
      </c>
      <c r="AE157" s="1">
        <v>87005.48</v>
      </c>
      <c r="AF157" s="1">
        <v>704248.91999999993</v>
      </c>
      <c r="AG157" s="1">
        <v>506806.67999999993</v>
      </c>
      <c r="AH157" s="1">
        <v>1557367.5129599997</v>
      </c>
      <c r="AI157" s="1">
        <v>3476641.8329599993</v>
      </c>
      <c r="AJ157" s="1">
        <v>518957.41</v>
      </c>
      <c r="AK157" s="1">
        <v>2957684.4229599992</v>
      </c>
      <c r="AL157" s="33">
        <v>3506383.2729599993</v>
      </c>
      <c r="AM157" s="1">
        <v>180663.25</v>
      </c>
      <c r="AN157" s="1">
        <v>180663.25</v>
      </c>
      <c r="AO157" s="1">
        <v>188222.38</v>
      </c>
      <c r="AP157" s="1">
        <v>188222.38</v>
      </c>
      <c r="AQ157" s="1">
        <v>28724.7</v>
      </c>
      <c r="AR157" s="1">
        <v>28724.7</v>
      </c>
      <c r="AS157" s="1">
        <v>30236.52</v>
      </c>
      <c r="AT157" s="1">
        <v>30236.52</v>
      </c>
      <c r="AU157" s="1">
        <v>36283.83</v>
      </c>
      <c r="AV157" s="1">
        <v>307656.67</v>
      </c>
      <c r="AW157" s="1">
        <v>122078.94</v>
      </c>
      <c r="AX157" s="1">
        <v>47707.69</v>
      </c>
      <c r="AY157" s="1">
        <v>1369420.8299999998</v>
      </c>
      <c r="AZ157" s="1">
        <v>8522251.1999999993</v>
      </c>
      <c r="BA157" s="1">
        <v>541050.28</v>
      </c>
      <c r="BB157" s="1">
        <v>13474.600000000002</v>
      </c>
      <c r="BC157" s="1">
        <v>272973.45</v>
      </c>
    </row>
    <row r="158" spans="1:55" x14ac:dyDescent="0.25">
      <c r="A158" s="10" t="s">
        <v>356</v>
      </c>
      <c r="B158" s="10" t="s">
        <v>357</v>
      </c>
      <c r="C158">
        <v>1521.21</v>
      </c>
      <c r="D158" s="1">
        <v>22804582.34</v>
      </c>
      <c r="E158" s="1">
        <v>23243427.619999997</v>
      </c>
      <c r="F158" s="12">
        <v>1.0192437323980386</v>
      </c>
      <c r="G158" s="28">
        <v>4</v>
      </c>
      <c r="H158" s="1">
        <v>1754.78</v>
      </c>
      <c r="I158" s="1">
        <v>2495715.23</v>
      </c>
      <c r="J158" s="1">
        <v>2497470.0099999998</v>
      </c>
      <c r="K158" s="30">
        <v>1.05731</v>
      </c>
      <c r="L158" s="1">
        <v>5469180.4699999997</v>
      </c>
      <c r="M158" s="1">
        <v>1093836.0900000001</v>
      </c>
      <c r="N158" s="1">
        <v>547422.25</v>
      </c>
      <c r="O158" s="1">
        <v>242738.55</v>
      </c>
      <c r="P158" s="1">
        <v>208446.8</v>
      </c>
      <c r="Q158" s="1">
        <v>340001.6</v>
      </c>
      <c r="R158" s="1">
        <v>129773.42</v>
      </c>
      <c r="S158" s="1">
        <v>202465.08</v>
      </c>
      <c r="T158" s="1">
        <v>278373.46000000002</v>
      </c>
      <c r="U158" s="1">
        <v>151773.82</v>
      </c>
      <c r="V158" s="1">
        <v>415693.1</v>
      </c>
      <c r="W158" s="1">
        <v>358536.86</v>
      </c>
      <c r="X158" s="1">
        <v>242945.25</v>
      </c>
      <c r="Y158" s="1">
        <v>9681186.7499999981</v>
      </c>
      <c r="Z158" s="1">
        <v>135416.69999999998</v>
      </c>
      <c r="AA158" s="1">
        <v>190151.24999999997</v>
      </c>
      <c r="AB158" s="1">
        <v>409205.49</v>
      </c>
      <c r="AC158" s="1">
        <v>44115.09</v>
      </c>
      <c r="AD158" s="1">
        <v>434305.45</v>
      </c>
      <c r="AE158" s="1">
        <v>231531.34999999998</v>
      </c>
      <c r="AF158" s="1">
        <v>1866524.6699999997</v>
      </c>
      <c r="AG158" s="1">
        <v>1343228.4299999997</v>
      </c>
      <c r="AH158" s="1">
        <v>4269567.6497099996</v>
      </c>
      <c r="AI158" s="1">
        <v>8924046.0797099993</v>
      </c>
      <c r="AJ158" s="1">
        <v>1375432.44</v>
      </c>
      <c r="AK158" s="1">
        <v>7548613.6397099979</v>
      </c>
      <c r="AL158" s="33">
        <v>9002872.1097099986</v>
      </c>
      <c r="AM158" s="1">
        <v>450524.27</v>
      </c>
      <c r="AN158" s="1">
        <v>450524.27</v>
      </c>
      <c r="AO158" s="1">
        <v>469422.1</v>
      </c>
      <c r="AP158" s="1">
        <v>469422.1</v>
      </c>
      <c r="AQ158" s="1">
        <v>190490.12</v>
      </c>
      <c r="AR158" s="1">
        <v>190490.12</v>
      </c>
      <c r="AS158" s="1">
        <v>198049.26</v>
      </c>
      <c r="AT158" s="1">
        <v>198049.26</v>
      </c>
      <c r="AU158" s="1">
        <v>238112.66</v>
      </c>
      <c r="AV158" s="1">
        <v>814874.44</v>
      </c>
      <c r="AW158" s="1">
        <v>323344.23</v>
      </c>
      <c r="AX158" s="1">
        <v>127220.52</v>
      </c>
      <c r="AY158" s="1">
        <v>4120523.35</v>
      </c>
      <c r="AZ158" s="1">
        <v>22804582.34</v>
      </c>
      <c r="BA158" s="1">
        <v>1067201.5900000001</v>
      </c>
      <c r="BB158" s="1">
        <v>55063.770000000011</v>
      </c>
      <c r="BC158" s="1">
        <v>556589.7300000001</v>
      </c>
    </row>
    <row r="159" spans="1:55" x14ac:dyDescent="0.25">
      <c r="A159" s="10" t="s">
        <v>358</v>
      </c>
      <c r="B159" s="10" t="s">
        <v>359</v>
      </c>
      <c r="C159">
        <v>1022.89</v>
      </c>
      <c r="D159" s="1">
        <v>16540335.41</v>
      </c>
      <c r="E159" s="1">
        <v>11823555.869999999</v>
      </c>
      <c r="F159" s="12">
        <v>0.71483168732187152</v>
      </c>
      <c r="G159" s="28">
        <v>1</v>
      </c>
      <c r="H159" s="1">
        <v>231350.01</v>
      </c>
      <c r="I159" s="1">
        <v>7775534.5299999993</v>
      </c>
      <c r="J159" s="1">
        <v>8006884.5399999991</v>
      </c>
      <c r="K159" s="30">
        <v>1.05731</v>
      </c>
      <c r="L159" s="1">
        <v>3809626.7</v>
      </c>
      <c r="M159" s="1">
        <v>761925.34</v>
      </c>
      <c r="N159" s="1">
        <v>367349.14</v>
      </c>
      <c r="O159" s="1">
        <v>162786.09</v>
      </c>
      <c r="P159" s="1">
        <v>150972.76999999999</v>
      </c>
      <c r="Q159" s="1">
        <v>230323.67</v>
      </c>
      <c r="R159" s="1">
        <v>86729.76</v>
      </c>
      <c r="S159" s="1">
        <v>135876.56</v>
      </c>
      <c r="T159" s="1">
        <v>186683.68</v>
      </c>
      <c r="U159" s="1">
        <v>101982.41</v>
      </c>
      <c r="V159" s="1">
        <v>278773.42</v>
      </c>
      <c r="W159" s="1">
        <v>240443.12</v>
      </c>
      <c r="X159" s="1">
        <v>163043.26</v>
      </c>
      <c r="Y159" s="1">
        <v>6676515.9199999981</v>
      </c>
      <c r="Z159" s="1">
        <v>90425.699999999983</v>
      </c>
      <c r="AA159" s="1">
        <v>127861.25</v>
      </c>
      <c r="AB159" s="1">
        <v>275157.40999999997</v>
      </c>
      <c r="AC159" s="1">
        <v>29663.81</v>
      </c>
      <c r="AD159" s="1">
        <v>584070.18999999994</v>
      </c>
      <c r="AE159" s="1">
        <v>156662.06999999998</v>
      </c>
      <c r="AF159" s="1">
        <v>1255086.03</v>
      </c>
      <c r="AG159" s="1">
        <v>903211.86999999988</v>
      </c>
      <c r="AH159" s="1">
        <v>3070505.06439</v>
      </c>
      <c r="AI159" s="1">
        <v>6492643.39439</v>
      </c>
      <c r="AJ159" s="1">
        <v>924866.45</v>
      </c>
      <c r="AK159" s="1">
        <v>5567776.9443899998</v>
      </c>
      <c r="AL159" s="33">
        <v>6545647.4843899999</v>
      </c>
      <c r="AM159" s="1">
        <v>419531.83</v>
      </c>
      <c r="AN159" s="1">
        <v>419531.83</v>
      </c>
      <c r="AO159" s="1">
        <v>436917.83</v>
      </c>
      <c r="AP159" s="1">
        <v>436917.83</v>
      </c>
      <c r="AQ159" s="1">
        <v>141355.76999999999</v>
      </c>
      <c r="AR159" s="1">
        <v>141355.76999999999</v>
      </c>
      <c r="AS159" s="1">
        <v>147403.07</v>
      </c>
      <c r="AT159" s="1">
        <v>147403.07</v>
      </c>
      <c r="AU159" s="1">
        <v>176883.69</v>
      </c>
      <c r="AV159" s="1">
        <v>548037.06999999995</v>
      </c>
      <c r="AW159" s="1">
        <v>217462.49</v>
      </c>
      <c r="AX159" s="1">
        <v>85371.67</v>
      </c>
      <c r="AY159" s="1">
        <v>3318171.92</v>
      </c>
      <c r="AZ159" s="1">
        <v>16540335.41</v>
      </c>
      <c r="BA159" s="1">
        <v>1714626.31</v>
      </c>
      <c r="BB159" s="1">
        <v>115469.14</v>
      </c>
      <c r="BC159" s="1">
        <v>481005.43000000005</v>
      </c>
    </row>
    <row r="160" spans="1:55" x14ac:dyDescent="0.25">
      <c r="A160" s="10" t="s">
        <v>360</v>
      </c>
      <c r="B160" s="10" t="s">
        <v>361</v>
      </c>
      <c r="C160">
        <v>1326.46</v>
      </c>
      <c r="D160" s="1">
        <v>22564207.239999998</v>
      </c>
      <c r="E160" s="1">
        <v>14293726.34</v>
      </c>
      <c r="F160" s="12">
        <v>0.63346902410385775</v>
      </c>
      <c r="G160" s="28">
        <v>1</v>
      </c>
      <c r="H160" s="1">
        <v>950731.32</v>
      </c>
      <c r="I160" s="1">
        <v>11319859.940000001</v>
      </c>
      <c r="J160" s="1">
        <v>12270591.260000002</v>
      </c>
      <c r="K160" s="30">
        <v>1.05731</v>
      </c>
      <c r="L160" s="1">
        <v>5056452.91</v>
      </c>
      <c r="M160" s="1">
        <v>1011290.58</v>
      </c>
      <c r="N160" s="1">
        <v>476833.59</v>
      </c>
      <c r="O160" s="1">
        <v>211045.68</v>
      </c>
      <c r="P160" s="1">
        <v>209531.4</v>
      </c>
      <c r="Q160" s="1">
        <v>289079.7</v>
      </c>
      <c r="R160" s="1">
        <v>112427.47</v>
      </c>
      <c r="S160" s="1">
        <v>176369.58</v>
      </c>
      <c r="T160" s="1">
        <v>242027.96</v>
      </c>
      <c r="U160" s="1">
        <v>132277.18</v>
      </c>
      <c r="V160" s="1">
        <v>361418.63</v>
      </c>
      <c r="W160" s="1">
        <v>311724.93</v>
      </c>
      <c r="X160" s="1">
        <v>211632.31</v>
      </c>
      <c r="Y160" s="1">
        <v>8802111.9199999999</v>
      </c>
      <c r="Z160" s="1">
        <v>117499.50000000001</v>
      </c>
      <c r="AA160" s="1">
        <v>165807.50000000003</v>
      </c>
      <c r="AB160" s="1">
        <v>356817.74000000005</v>
      </c>
      <c r="AC160" s="1">
        <v>38467.340000000004</v>
      </c>
      <c r="AD160" s="1">
        <v>757408.66</v>
      </c>
      <c r="AE160" s="1">
        <v>195757.81000000003</v>
      </c>
      <c r="AF160" s="1">
        <v>1627566.4200000002</v>
      </c>
      <c r="AG160" s="1">
        <v>1171264.1800000002</v>
      </c>
      <c r="AH160" s="1">
        <v>4226764.4154599998</v>
      </c>
      <c r="AI160" s="1">
        <v>8657353.5654600002</v>
      </c>
      <c r="AJ160" s="1">
        <v>1199345.33</v>
      </c>
      <c r="AK160" s="1">
        <v>7458008.2354600001</v>
      </c>
      <c r="AL160" s="33">
        <v>8726088.0454600006</v>
      </c>
      <c r="AM160" s="1">
        <v>554840.29</v>
      </c>
      <c r="AN160" s="1">
        <v>554840.29</v>
      </c>
      <c r="AO160" s="1">
        <v>577517.68999999994</v>
      </c>
      <c r="AP160" s="1">
        <v>577517.68999999994</v>
      </c>
      <c r="AQ160" s="1">
        <v>312948.06</v>
      </c>
      <c r="AR160" s="1">
        <v>312948.06</v>
      </c>
      <c r="AS160" s="1">
        <v>325798.59000000003</v>
      </c>
      <c r="AT160" s="1">
        <v>325798.59000000003</v>
      </c>
      <c r="AU160" s="1">
        <v>390807.13</v>
      </c>
      <c r="AV160" s="1">
        <v>710558.41</v>
      </c>
      <c r="AW160" s="1">
        <v>281951.37</v>
      </c>
      <c r="AX160" s="1">
        <v>110480.98</v>
      </c>
      <c r="AY160" s="1">
        <v>5036007.1500000004</v>
      </c>
      <c r="AZ160" s="1">
        <v>22564207.239999998</v>
      </c>
      <c r="BA160" s="1">
        <v>3157991.87</v>
      </c>
      <c r="BB160" s="1">
        <v>566015.62000000011</v>
      </c>
      <c r="BC160" s="1">
        <v>768788.08</v>
      </c>
    </row>
    <row r="161" spans="1:55" x14ac:dyDescent="0.25">
      <c r="A161" s="10" t="s">
        <v>362</v>
      </c>
      <c r="B161" s="10" t="s">
        <v>363</v>
      </c>
      <c r="C161">
        <v>673.15</v>
      </c>
      <c r="D161" s="1">
        <v>8871774.1099999994</v>
      </c>
      <c r="E161" s="1">
        <v>8771364.0299999993</v>
      </c>
      <c r="F161" s="12">
        <v>0.98868207432301269</v>
      </c>
      <c r="G161" s="28">
        <v>3</v>
      </c>
      <c r="H161" s="1">
        <v>14539.12</v>
      </c>
      <c r="I161" s="1">
        <v>602327.46</v>
      </c>
      <c r="J161" s="1">
        <v>616866.57999999996</v>
      </c>
      <c r="K161" s="30">
        <v>1.05731</v>
      </c>
      <c r="L161" s="1">
        <v>2257396.4900000002</v>
      </c>
      <c r="M161" s="1">
        <v>451479.29</v>
      </c>
      <c r="N161" s="1">
        <v>242018.25</v>
      </c>
      <c r="O161" s="1">
        <v>107323.57</v>
      </c>
      <c r="P161" s="1">
        <v>77725.119999999995</v>
      </c>
      <c r="Q161" s="1">
        <v>148848.63</v>
      </c>
      <c r="R161" s="1">
        <v>57177.4</v>
      </c>
      <c r="S161" s="1">
        <v>89684.53</v>
      </c>
      <c r="T161" s="1">
        <v>123079.06</v>
      </c>
      <c r="U161" s="1">
        <v>67188.41</v>
      </c>
      <c r="V161" s="1">
        <v>183793.09</v>
      </c>
      <c r="W161" s="1">
        <v>158522.23000000001</v>
      </c>
      <c r="X161" s="1">
        <v>107615.75</v>
      </c>
      <c r="Y161" s="1">
        <v>4071851.82</v>
      </c>
      <c r="Z161" s="1">
        <v>59579.099999999991</v>
      </c>
      <c r="AA161" s="1">
        <v>84143.75</v>
      </c>
      <c r="AB161" s="1">
        <v>181077.35</v>
      </c>
      <c r="AC161" s="1">
        <v>19521.349999999999</v>
      </c>
      <c r="AD161" s="1">
        <v>192184.32000000001</v>
      </c>
      <c r="AE161" s="1">
        <v>101284.15999999999</v>
      </c>
      <c r="AF161" s="1">
        <v>825955.05</v>
      </c>
      <c r="AG161" s="1">
        <v>594391.44999999995</v>
      </c>
      <c r="AH161" s="1">
        <v>1623333.1726499998</v>
      </c>
      <c r="AI161" s="1">
        <v>3681469.7026499999</v>
      </c>
      <c r="AJ161" s="1">
        <v>608642.03</v>
      </c>
      <c r="AK161" s="1">
        <v>3072827.6726500001</v>
      </c>
      <c r="AL161" s="33">
        <v>3716350.9726499999</v>
      </c>
      <c r="AM161" s="1">
        <v>89953.67</v>
      </c>
      <c r="AN161" s="1">
        <v>89953.67</v>
      </c>
      <c r="AO161" s="1">
        <v>93733.23</v>
      </c>
      <c r="AP161" s="1">
        <v>93733.23</v>
      </c>
      <c r="AQ161" s="1">
        <v>29480.61</v>
      </c>
      <c r="AR161" s="1">
        <v>29480.61</v>
      </c>
      <c r="AS161" s="1">
        <v>30236.52</v>
      </c>
      <c r="AT161" s="1">
        <v>30236.52</v>
      </c>
      <c r="AU161" s="1">
        <v>37039.74</v>
      </c>
      <c r="AV161" s="1">
        <v>360570.6</v>
      </c>
      <c r="AW161" s="1">
        <v>143075.32</v>
      </c>
      <c r="AX161" s="1">
        <v>56077.47</v>
      </c>
      <c r="AY161" s="1">
        <v>1083571.19</v>
      </c>
      <c r="AZ161" s="1">
        <v>8871774.1099999994</v>
      </c>
      <c r="BA161" s="1">
        <v>70387.259999999995</v>
      </c>
      <c r="BB161" s="1">
        <v>8141.1099999999988</v>
      </c>
      <c r="BC161" s="1">
        <v>285169.28999999998</v>
      </c>
    </row>
    <row r="162" spans="1:55" x14ac:dyDescent="0.25">
      <c r="A162" s="10" t="s">
        <v>364</v>
      </c>
      <c r="B162" s="10" t="s">
        <v>365</v>
      </c>
      <c r="C162">
        <v>3116.81</v>
      </c>
      <c r="D162" s="1">
        <v>50661017.630000003</v>
      </c>
      <c r="E162" s="1">
        <v>36971317.230000004</v>
      </c>
      <c r="F162" s="12">
        <v>0.72977841661251297</v>
      </c>
      <c r="G162" s="28">
        <v>1</v>
      </c>
      <c r="H162" s="1">
        <v>434288.06</v>
      </c>
      <c r="I162" s="1">
        <v>20933074</v>
      </c>
      <c r="J162" s="1">
        <v>21367362.059999999</v>
      </c>
      <c r="K162" s="30">
        <v>1.05731</v>
      </c>
      <c r="L162" s="1">
        <v>11616156.130000001</v>
      </c>
      <c r="M162" s="1">
        <v>2323231.2200000002</v>
      </c>
      <c r="N162" s="1">
        <v>1121495.32</v>
      </c>
      <c r="O162" s="1">
        <v>498442.36</v>
      </c>
      <c r="P162" s="1">
        <v>463265.57</v>
      </c>
      <c r="Q162" s="1">
        <v>701155.39</v>
      </c>
      <c r="R162" s="1">
        <v>266613.71999999997</v>
      </c>
      <c r="S162" s="1">
        <v>415128.41</v>
      </c>
      <c r="T162" s="1">
        <v>571615.53</v>
      </c>
      <c r="U162" s="1">
        <v>311346.3</v>
      </c>
      <c r="V162" s="1">
        <v>853589.41</v>
      </c>
      <c r="W162" s="1">
        <v>736224.06</v>
      </c>
      <c r="X162" s="1">
        <v>498127.75</v>
      </c>
      <c r="Y162" s="1">
        <v>20376391.170000002</v>
      </c>
      <c r="Z162" s="1">
        <v>277137.90000000002</v>
      </c>
      <c r="AA162" s="1">
        <v>389601.25</v>
      </c>
      <c r="AB162" s="1">
        <v>838421.8899999999</v>
      </c>
      <c r="AC162" s="1">
        <v>90387.489999999991</v>
      </c>
      <c r="AD162" s="1">
        <v>1779698.5100000002</v>
      </c>
      <c r="AE162" s="1">
        <v>477214.81999999995</v>
      </c>
      <c r="AF162" s="1">
        <v>3824325.87</v>
      </c>
      <c r="AG162" s="1">
        <v>2752143.23</v>
      </c>
      <c r="AH162" s="1">
        <v>9412797.4883099981</v>
      </c>
      <c r="AI162" s="1">
        <v>19841728.448309999</v>
      </c>
      <c r="AJ162" s="1">
        <v>2818126.09</v>
      </c>
      <c r="AK162" s="1">
        <v>17023602.358309999</v>
      </c>
      <c r="AL162" s="33">
        <v>20003235.24831</v>
      </c>
      <c r="AM162" s="1">
        <v>1207949.31</v>
      </c>
      <c r="AN162" s="1">
        <v>1207949.31</v>
      </c>
      <c r="AO162" s="1">
        <v>1258595.49</v>
      </c>
      <c r="AP162" s="1">
        <v>1258595.49</v>
      </c>
      <c r="AQ162" s="1">
        <v>516288.72</v>
      </c>
      <c r="AR162" s="1">
        <v>516288.72</v>
      </c>
      <c r="AS162" s="1">
        <v>538210.19999999995</v>
      </c>
      <c r="AT162" s="1">
        <v>538210.19999999995</v>
      </c>
      <c r="AU162" s="1">
        <v>645549.88</v>
      </c>
      <c r="AV162" s="1">
        <v>1670568.19</v>
      </c>
      <c r="AW162" s="1">
        <v>662885.68000000005</v>
      </c>
      <c r="AX162" s="1">
        <v>260299.89</v>
      </c>
      <c r="AY162" s="1">
        <v>10281391.08</v>
      </c>
      <c r="AZ162" s="1">
        <v>50661017.630000003</v>
      </c>
      <c r="BA162" s="1">
        <v>7260242.7199999997</v>
      </c>
      <c r="BB162" s="1">
        <v>784331.68000000017</v>
      </c>
      <c r="BC162" s="1">
        <v>1551035.15</v>
      </c>
    </row>
    <row r="163" spans="1:55" x14ac:dyDescent="0.25">
      <c r="A163" s="10" t="s">
        <v>366</v>
      </c>
      <c r="B163" s="10" t="s">
        <v>367</v>
      </c>
      <c r="C163">
        <v>968.46</v>
      </c>
      <c r="D163" s="1">
        <v>15658208.84</v>
      </c>
      <c r="E163" s="1">
        <v>12033304.200000001</v>
      </c>
      <c r="F163" s="12">
        <v>0.76849812918959648</v>
      </c>
      <c r="G163" s="28">
        <v>2</v>
      </c>
      <c r="H163" s="1">
        <v>108902.76</v>
      </c>
      <c r="I163" s="1">
        <v>9739704.2799999993</v>
      </c>
      <c r="J163" s="1">
        <v>9848607.0399999991</v>
      </c>
      <c r="K163" s="30">
        <v>1.05731</v>
      </c>
      <c r="L163" s="1">
        <v>3749122.13</v>
      </c>
      <c r="M163" s="1">
        <v>749824.42</v>
      </c>
      <c r="N163" s="1">
        <v>347901.24</v>
      </c>
      <c r="O163" s="1">
        <v>154142.57999999999</v>
      </c>
      <c r="P163" s="1">
        <v>143355.46</v>
      </c>
      <c r="Q163" s="1">
        <v>217789.04</v>
      </c>
      <c r="R163" s="1">
        <v>82232.66</v>
      </c>
      <c r="S163" s="1">
        <v>128977.75</v>
      </c>
      <c r="T163" s="1">
        <v>176771.27</v>
      </c>
      <c r="U163" s="1">
        <v>96583.34</v>
      </c>
      <c r="V163" s="1">
        <v>263971.28999999998</v>
      </c>
      <c r="W163" s="1">
        <v>227676.22</v>
      </c>
      <c r="X163" s="1">
        <v>154765.12</v>
      </c>
      <c r="Y163" s="1">
        <v>6493112.5199999996</v>
      </c>
      <c r="Z163" s="1">
        <v>86726.7</v>
      </c>
      <c r="AA163" s="1">
        <v>121057.49999999999</v>
      </c>
      <c r="AB163" s="1">
        <v>260515.73999999996</v>
      </c>
      <c r="AC163" s="1">
        <v>28085.339999999997</v>
      </c>
      <c r="AD163" s="1">
        <v>552990.66</v>
      </c>
      <c r="AE163" s="1">
        <v>149399.56</v>
      </c>
      <c r="AF163" s="1">
        <v>1188300.42</v>
      </c>
      <c r="AG163" s="1">
        <v>855150.17999999993</v>
      </c>
      <c r="AH163" s="1">
        <v>2906103.9324599998</v>
      </c>
      <c r="AI163" s="1">
        <v>6148330.0324599994</v>
      </c>
      <c r="AJ163" s="1">
        <v>875652.47</v>
      </c>
      <c r="AK163" s="1">
        <v>5272677.5624599997</v>
      </c>
      <c r="AL163" s="33">
        <v>6198513.67246</v>
      </c>
      <c r="AM163" s="1">
        <v>463374.79</v>
      </c>
      <c r="AN163" s="1">
        <v>463374.79</v>
      </c>
      <c r="AO163" s="1">
        <v>482272.62</v>
      </c>
      <c r="AP163" s="1">
        <v>482272.62</v>
      </c>
      <c r="AQ163" s="1">
        <v>50646.18</v>
      </c>
      <c r="AR163" s="1">
        <v>50646.18</v>
      </c>
      <c r="AS163" s="1">
        <v>52913.919999999998</v>
      </c>
      <c r="AT163" s="1">
        <v>52913.919999999998</v>
      </c>
      <c r="AU163" s="1">
        <v>63496.7</v>
      </c>
      <c r="AV163" s="1">
        <v>518556.46</v>
      </c>
      <c r="AW163" s="1">
        <v>205764.51</v>
      </c>
      <c r="AX163" s="1">
        <v>80349.8</v>
      </c>
      <c r="AY163" s="1">
        <v>2966582.4899999993</v>
      </c>
      <c r="AZ163" s="1">
        <v>15658208.84</v>
      </c>
      <c r="BA163" s="1">
        <v>3384224.5</v>
      </c>
      <c r="BB163" s="1">
        <v>49521.34</v>
      </c>
      <c r="BC163" s="1">
        <v>441905.72000000003</v>
      </c>
    </row>
    <row r="164" spans="1:55" x14ac:dyDescent="0.25">
      <c r="A164" s="10" t="s">
        <v>368</v>
      </c>
      <c r="B164" s="10" t="s">
        <v>369</v>
      </c>
      <c r="C164">
        <v>210.13</v>
      </c>
      <c r="D164" s="1">
        <v>3297725</v>
      </c>
      <c r="E164" s="1">
        <v>4332371.4000000004</v>
      </c>
      <c r="F164" s="12">
        <v>1.3137455063718171</v>
      </c>
      <c r="G164" s="28">
        <v>4</v>
      </c>
      <c r="H164" s="1">
        <v>253.75</v>
      </c>
      <c r="I164" s="1">
        <v>2698577.6199999996</v>
      </c>
      <c r="J164" s="1">
        <v>2698831.3699999996</v>
      </c>
      <c r="K164" s="30">
        <v>1.05731</v>
      </c>
      <c r="L164" s="1">
        <v>833378.35</v>
      </c>
      <c r="M164" s="1">
        <v>166675.67000000001</v>
      </c>
      <c r="N164" s="1">
        <v>74910.41</v>
      </c>
      <c r="O164" s="1">
        <v>33133.449999999997</v>
      </c>
      <c r="P164" s="1">
        <v>30809.4</v>
      </c>
      <c r="Q164" s="1">
        <v>44654.58</v>
      </c>
      <c r="R164" s="1">
        <v>17345.95</v>
      </c>
      <c r="S164" s="1">
        <v>27595.24</v>
      </c>
      <c r="T164" s="1">
        <v>37997.56</v>
      </c>
      <c r="U164" s="1">
        <v>20696.43</v>
      </c>
      <c r="V164" s="1">
        <v>56741.49</v>
      </c>
      <c r="W164" s="1">
        <v>48939.75</v>
      </c>
      <c r="X164" s="1">
        <v>33112.53</v>
      </c>
      <c r="Y164" s="1">
        <v>1425990.8099999998</v>
      </c>
      <c r="Z164" s="1">
        <v>18821.7</v>
      </c>
      <c r="AA164" s="1">
        <v>26266.25</v>
      </c>
      <c r="AB164" s="1">
        <v>56524.97</v>
      </c>
      <c r="AC164" s="1">
        <v>6093.77</v>
      </c>
      <c r="AD164" s="1">
        <v>59992.11</v>
      </c>
      <c r="AE164" s="1">
        <v>30900.980000000003</v>
      </c>
      <c r="AF164" s="1">
        <v>257829.51</v>
      </c>
      <c r="AG164" s="1">
        <v>185544.79</v>
      </c>
      <c r="AH164" s="1">
        <v>622172.11263000011</v>
      </c>
      <c r="AI164" s="1">
        <v>1264146.1926300002</v>
      </c>
      <c r="AJ164" s="1">
        <v>189993.24</v>
      </c>
      <c r="AK164" s="1">
        <v>1074152.9526300002</v>
      </c>
      <c r="AL164" s="33">
        <v>1275034.7026300002</v>
      </c>
      <c r="AM164" s="1">
        <v>103560.1</v>
      </c>
      <c r="AN164" s="1">
        <v>103560.1</v>
      </c>
      <c r="AO164" s="1">
        <v>107339.67</v>
      </c>
      <c r="AP164" s="1">
        <v>107339.67</v>
      </c>
      <c r="AQ164" s="1">
        <v>0</v>
      </c>
      <c r="AR164" s="1">
        <v>0</v>
      </c>
      <c r="AS164" s="1">
        <v>0</v>
      </c>
      <c r="AT164" s="1">
        <v>0</v>
      </c>
      <c r="AU164" s="1">
        <v>0</v>
      </c>
      <c r="AV164" s="1">
        <v>112631.06</v>
      </c>
      <c r="AW164" s="1">
        <v>44692.29</v>
      </c>
      <c r="AX164" s="1">
        <v>17576.52</v>
      </c>
      <c r="AY164" s="1">
        <v>596699.41</v>
      </c>
      <c r="AZ164" s="1">
        <v>3297725</v>
      </c>
      <c r="BA164" s="1">
        <v>1026079.7899999999</v>
      </c>
      <c r="BB164" s="1">
        <v>0</v>
      </c>
      <c r="BC164" s="1">
        <v>122220.38</v>
      </c>
    </row>
    <row r="165" spans="1:55" x14ac:dyDescent="0.25">
      <c r="A165" s="10" t="s">
        <v>370</v>
      </c>
      <c r="B165" s="10" t="s">
        <v>371</v>
      </c>
      <c r="C165">
        <v>5146.75</v>
      </c>
      <c r="D165" s="1">
        <v>71043499.409999996</v>
      </c>
      <c r="E165" s="1">
        <v>70721946.929999992</v>
      </c>
      <c r="F165" s="12">
        <v>0.9954738648480097</v>
      </c>
      <c r="G165" s="28">
        <v>3</v>
      </c>
      <c r="H165" s="1">
        <v>116426.6</v>
      </c>
      <c r="I165" s="1">
        <v>4518777.3299999991</v>
      </c>
      <c r="J165" s="1">
        <v>4635203.9299999988</v>
      </c>
      <c r="K165" s="30">
        <v>1.05731</v>
      </c>
      <c r="L165" s="1">
        <v>17542722.309999999</v>
      </c>
      <c r="M165" s="1">
        <v>3508544.46</v>
      </c>
      <c r="N165" s="1">
        <v>1853312.44</v>
      </c>
      <c r="O165" s="1">
        <v>823294.25</v>
      </c>
      <c r="P165" s="1">
        <v>631955.06999999995</v>
      </c>
      <c r="Q165" s="1">
        <v>1146134.45</v>
      </c>
      <c r="R165" s="1">
        <v>440715.69</v>
      </c>
      <c r="S165" s="1">
        <v>685981.7</v>
      </c>
      <c r="T165" s="1">
        <v>944156.87</v>
      </c>
      <c r="U165" s="1">
        <v>514411.28</v>
      </c>
      <c r="V165" s="1">
        <v>1409902.74</v>
      </c>
      <c r="W165" s="1">
        <v>1216046.3999999999</v>
      </c>
      <c r="X165" s="1">
        <v>823134.51</v>
      </c>
      <c r="Y165" s="1">
        <v>31540312.170000002</v>
      </c>
      <c r="Z165" s="1">
        <v>458460</v>
      </c>
      <c r="AA165" s="1">
        <v>643343.75</v>
      </c>
      <c r="AB165" s="1">
        <v>1384475.75</v>
      </c>
      <c r="AC165" s="1">
        <v>149255.75</v>
      </c>
      <c r="AD165" s="1">
        <v>1469397.12</v>
      </c>
      <c r="AE165" s="1">
        <v>779078.5</v>
      </c>
      <c r="AF165" s="1">
        <v>6315062.25</v>
      </c>
      <c r="AG165" s="1">
        <v>4544580.25</v>
      </c>
      <c r="AH165" s="1">
        <v>13111542.959250001</v>
      </c>
      <c r="AI165" s="1">
        <v>28855196.32925</v>
      </c>
      <c r="AJ165" s="1">
        <v>4653536.9400000004</v>
      </c>
      <c r="AK165" s="1">
        <v>24201659.389250003</v>
      </c>
      <c r="AL165" s="33">
        <v>29121890.529250003</v>
      </c>
      <c r="AM165" s="1">
        <v>886686.19</v>
      </c>
      <c r="AN165" s="1">
        <v>886686.19</v>
      </c>
      <c r="AO165" s="1">
        <v>923725.94</v>
      </c>
      <c r="AP165" s="1">
        <v>923725.94</v>
      </c>
      <c r="AQ165" s="1">
        <v>464130.71</v>
      </c>
      <c r="AR165" s="1">
        <v>464130.71</v>
      </c>
      <c r="AS165" s="1">
        <v>483784.45</v>
      </c>
      <c r="AT165" s="1">
        <v>483784.45</v>
      </c>
      <c r="AU165" s="1">
        <v>580541.34</v>
      </c>
      <c r="AV165" s="1">
        <v>2759083.22</v>
      </c>
      <c r="AW165" s="1">
        <v>1094811.19</v>
      </c>
      <c r="AX165" s="1">
        <v>430206.26</v>
      </c>
      <c r="AY165" s="1">
        <v>10381296.59</v>
      </c>
      <c r="AZ165" s="1">
        <v>71043499.409999996</v>
      </c>
      <c r="BA165" s="1">
        <v>837375.49999999988</v>
      </c>
      <c r="BB165" s="1">
        <v>152097.03</v>
      </c>
      <c r="BC165" s="1">
        <v>1915268.22</v>
      </c>
    </row>
    <row r="166" spans="1:55" x14ac:dyDescent="0.25">
      <c r="A166" s="10" t="s">
        <v>372</v>
      </c>
      <c r="B166" s="10" t="s">
        <v>373</v>
      </c>
      <c r="C166">
        <v>3489.39</v>
      </c>
      <c r="D166" s="1">
        <v>47933518.310000002</v>
      </c>
      <c r="E166" s="1">
        <v>37436045.480000004</v>
      </c>
      <c r="F166" s="12">
        <v>0.78099932573048803</v>
      </c>
      <c r="G166" s="28">
        <v>2</v>
      </c>
      <c r="H166" s="1">
        <v>181088.69</v>
      </c>
      <c r="I166" s="1">
        <v>5797963.04</v>
      </c>
      <c r="J166" s="1">
        <v>5979051.7300000004</v>
      </c>
      <c r="K166" s="30">
        <v>1.05731</v>
      </c>
      <c r="L166" s="1">
        <v>11826481.529999999</v>
      </c>
      <c r="M166" s="1">
        <v>2365296.2999999998</v>
      </c>
      <c r="N166" s="1">
        <v>1256190.01</v>
      </c>
      <c r="O166" s="1">
        <v>557506.34</v>
      </c>
      <c r="P166" s="1">
        <v>413933.36</v>
      </c>
      <c r="Q166" s="1">
        <v>777146.53</v>
      </c>
      <c r="R166" s="1">
        <v>298093.40999999997</v>
      </c>
      <c r="S166" s="1">
        <v>464919.82</v>
      </c>
      <c r="T166" s="1">
        <v>639350.31999999995</v>
      </c>
      <c r="U166" s="1">
        <v>348839.84</v>
      </c>
      <c r="V166" s="1">
        <v>954737.29</v>
      </c>
      <c r="W166" s="1">
        <v>823464.49</v>
      </c>
      <c r="X166" s="1">
        <v>557874.29</v>
      </c>
      <c r="Y166" s="1">
        <v>21283833.529999994</v>
      </c>
      <c r="Z166" s="1">
        <v>308608.2</v>
      </c>
      <c r="AA166" s="1">
        <v>436173.75</v>
      </c>
      <c r="AB166" s="1">
        <v>938645.90999999992</v>
      </c>
      <c r="AC166" s="1">
        <v>101192.31</v>
      </c>
      <c r="AD166" s="1">
        <v>1992441.69</v>
      </c>
      <c r="AE166" s="1">
        <v>526163.03</v>
      </c>
      <c r="AF166" s="1">
        <v>4281481.53</v>
      </c>
      <c r="AG166" s="1">
        <v>3081131.37</v>
      </c>
      <c r="AH166" s="1">
        <v>8621924.7438900005</v>
      </c>
      <c r="AI166" s="1">
        <v>20287762.533890001</v>
      </c>
      <c r="AJ166" s="1">
        <v>3155001.75</v>
      </c>
      <c r="AK166" s="1">
        <v>17132760.783889998</v>
      </c>
      <c r="AL166" s="33">
        <v>20468575.683889996</v>
      </c>
      <c r="AM166" s="1">
        <v>592635.94999999995</v>
      </c>
      <c r="AN166" s="1">
        <v>592635.94999999995</v>
      </c>
      <c r="AO166" s="1">
        <v>616825.18000000005</v>
      </c>
      <c r="AP166" s="1">
        <v>616825.18000000005</v>
      </c>
      <c r="AQ166" s="1">
        <v>161009.51</v>
      </c>
      <c r="AR166" s="1">
        <v>161009.51</v>
      </c>
      <c r="AS166" s="1">
        <v>167812.73</v>
      </c>
      <c r="AT166" s="1">
        <v>167812.73</v>
      </c>
      <c r="AU166" s="1">
        <v>201072.91</v>
      </c>
      <c r="AV166" s="1">
        <v>1870129.28</v>
      </c>
      <c r="AW166" s="1">
        <v>742072.02</v>
      </c>
      <c r="AX166" s="1">
        <v>291268.05</v>
      </c>
      <c r="AY166" s="1">
        <v>6181109.0000000009</v>
      </c>
      <c r="AZ166" s="1">
        <v>47933518.310000002</v>
      </c>
      <c r="BA166" s="1">
        <v>649249.02</v>
      </c>
      <c r="BB166" s="1">
        <v>20351.95</v>
      </c>
      <c r="BC166" s="1">
        <v>1523470.78</v>
      </c>
    </row>
    <row r="167" spans="1:55" x14ac:dyDescent="0.25">
      <c r="A167" s="10" t="s">
        <v>374</v>
      </c>
      <c r="B167" s="10" t="s">
        <v>375</v>
      </c>
      <c r="C167">
        <v>1501.8</v>
      </c>
      <c r="D167" s="1">
        <v>21241016.579999998</v>
      </c>
      <c r="E167" s="1">
        <v>13601434.710000001</v>
      </c>
      <c r="F167" s="12">
        <v>0.64033821821912074</v>
      </c>
      <c r="G167" s="28">
        <v>1</v>
      </c>
      <c r="H167" s="1">
        <v>797090.53</v>
      </c>
      <c r="I167" s="1">
        <v>6889150.9600000009</v>
      </c>
      <c r="J167" s="1">
        <v>7686241.4900000012</v>
      </c>
      <c r="K167" s="30">
        <v>1.05731</v>
      </c>
      <c r="L167" s="1">
        <v>5193308.47</v>
      </c>
      <c r="M167" s="1">
        <v>1038661.69</v>
      </c>
      <c r="N167" s="1">
        <v>540219.31999999995</v>
      </c>
      <c r="O167" s="1">
        <v>239137.08</v>
      </c>
      <c r="P167" s="1">
        <v>185598.6</v>
      </c>
      <c r="Q167" s="1">
        <v>334517.71000000002</v>
      </c>
      <c r="R167" s="1">
        <v>127846.09</v>
      </c>
      <c r="S167" s="1">
        <v>199765.55</v>
      </c>
      <c r="T167" s="1">
        <v>274243.28999999998</v>
      </c>
      <c r="U167" s="1">
        <v>149674.18</v>
      </c>
      <c r="V167" s="1">
        <v>409525.55</v>
      </c>
      <c r="W167" s="1">
        <v>353217.32</v>
      </c>
      <c r="X167" s="1">
        <v>239705.98</v>
      </c>
      <c r="Y167" s="1">
        <v>9285420.8300000001</v>
      </c>
      <c r="Z167" s="1">
        <v>133527.59999999998</v>
      </c>
      <c r="AA167" s="1">
        <v>187725</v>
      </c>
      <c r="AB167" s="1">
        <v>403984.19999999995</v>
      </c>
      <c r="AC167" s="1">
        <v>43552.2</v>
      </c>
      <c r="AD167" s="1">
        <v>857527.79999999993</v>
      </c>
      <c r="AE167" s="1">
        <v>227577.47999999998</v>
      </c>
      <c r="AF167" s="1">
        <v>1842708.6</v>
      </c>
      <c r="AG167" s="1">
        <v>1326089.3999999999</v>
      </c>
      <c r="AH167" s="1">
        <v>3843766.3188000005</v>
      </c>
      <c r="AI167" s="1">
        <v>8866458.5987999998</v>
      </c>
      <c r="AJ167" s="1">
        <v>1357882.5</v>
      </c>
      <c r="AK167" s="1">
        <v>7508576.0987999998</v>
      </c>
      <c r="AL167" s="33">
        <v>8944278.8388</v>
      </c>
      <c r="AM167" s="1">
        <v>309924.40999999997</v>
      </c>
      <c r="AN167" s="1">
        <v>309924.40999999997</v>
      </c>
      <c r="AO167" s="1">
        <v>322774.94</v>
      </c>
      <c r="AP167" s="1">
        <v>322774.94</v>
      </c>
      <c r="AQ167" s="1">
        <v>92977.32</v>
      </c>
      <c r="AR167" s="1">
        <v>92977.32</v>
      </c>
      <c r="AS167" s="1">
        <v>96756.89</v>
      </c>
      <c r="AT167" s="1">
        <v>96756.89</v>
      </c>
      <c r="AU167" s="1">
        <v>116410.63</v>
      </c>
      <c r="AV167" s="1">
        <v>805047.57</v>
      </c>
      <c r="AW167" s="1">
        <v>319444.90999999997</v>
      </c>
      <c r="AX167" s="1">
        <v>125546.57</v>
      </c>
      <c r="AY167" s="1">
        <v>3011316.8</v>
      </c>
      <c r="AZ167" s="1">
        <v>21241016.579999998</v>
      </c>
      <c r="BA167" s="1">
        <v>725664.31</v>
      </c>
      <c r="BB167" s="1">
        <v>135812.46000000002</v>
      </c>
      <c r="BC167" s="1">
        <v>752859.57000000007</v>
      </c>
    </row>
    <row r="168" spans="1:55" x14ac:dyDescent="0.25">
      <c r="A168" s="10" t="s">
        <v>376</v>
      </c>
      <c r="B168" s="10" t="s">
        <v>377</v>
      </c>
      <c r="C168">
        <v>1618.96</v>
      </c>
      <c r="D168" s="1">
        <v>24929582.93</v>
      </c>
      <c r="E168" s="1">
        <v>16747965.210000001</v>
      </c>
      <c r="F168" s="12">
        <v>0.67181088656905186</v>
      </c>
      <c r="G168" s="28">
        <v>1</v>
      </c>
      <c r="H168" s="1">
        <v>717634.06</v>
      </c>
      <c r="I168" s="1">
        <v>12432350.459999997</v>
      </c>
      <c r="J168" s="1">
        <v>13149984.519999998</v>
      </c>
      <c r="K168" s="30">
        <v>1.05731</v>
      </c>
      <c r="L168" s="1">
        <v>5879747.1600000001</v>
      </c>
      <c r="M168" s="1">
        <v>1175949.43</v>
      </c>
      <c r="N168" s="1">
        <v>582716.57999999996</v>
      </c>
      <c r="O168" s="1">
        <v>258584.98</v>
      </c>
      <c r="P168" s="1">
        <v>224086.2</v>
      </c>
      <c r="Q168" s="1">
        <v>366637.67</v>
      </c>
      <c r="R168" s="1">
        <v>138125.18</v>
      </c>
      <c r="S168" s="1">
        <v>215662.8</v>
      </c>
      <c r="T168" s="1">
        <v>296546.2</v>
      </c>
      <c r="U168" s="1">
        <v>161672.10999999999</v>
      </c>
      <c r="V168" s="1">
        <v>442830.34</v>
      </c>
      <c r="W168" s="1">
        <v>381942.83</v>
      </c>
      <c r="X168" s="1">
        <v>258781.68</v>
      </c>
      <c r="Y168" s="1">
        <v>10383283.16</v>
      </c>
      <c r="Z168" s="1">
        <v>144176.4</v>
      </c>
      <c r="AA168" s="1">
        <v>202370</v>
      </c>
      <c r="AB168" s="1">
        <v>435500.24</v>
      </c>
      <c r="AC168" s="1">
        <v>46949.84</v>
      </c>
      <c r="AD168" s="1">
        <v>924426.16</v>
      </c>
      <c r="AE168" s="1">
        <v>250024.93</v>
      </c>
      <c r="AF168" s="1">
        <v>1986463.92</v>
      </c>
      <c r="AG168" s="1">
        <v>1429541.68</v>
      </c>
      <c r="AH168" s="1">
        <v>4586246.0199600002</v>
      </c>
      <c r="AI168" s="1">
        <v>10005699.189959999</v>
      </c>
      <c r="AJ168" s="1">
        <v>1463815.06</v>
      </c>
      <c r="AK168" s="1">
        <v>8541884.1299599987</v>
      </c>
      <c r="AL168" s="33">
        <v>10089590.429959999</v>
      </c>
      <c r="AM168" s="1">
        <v>532918.81000000006</v>
      </c>
      <c r="AN168" s="1">
        <v>532918.81000000006</v>
      </c>
      <c r="AO168" s="1">
        <v>554840.29</v>
      </c>
      <c r="AP168" s="1">
        <v>554840.29</v>
      </c>
      <c r="AQ168" s="1">
        <v>175371.86</v>
      </c>
      <c r="AR168" s="1">
        <v>175371.86</v>
      </c>
      <c r="AS168" s="1">
        <v>182175.08</v>
      </c>
      <c r="AT168" s="1">
        <v>182175.08</v>
      </c>
      <c r="AU168" s="1">
        <v>219214.83</v>
      </c>
      <c r="AV168" s="1">
        <v>867788.36</v>
      </c>
      <c r="AW168" s="1">
        <v>344340.61</v>
      </c>
      <c r="AX168" s="1">
        <v>134753.32</v>
      </c>
      <c r="AY168" s="1">
        <v>4456709.2</v>
      </c>
      <c r="AZ168" s="1">
        <v>24929582.93</v>
      </c>
      <c r="BA168" s="1">
        <v>2668713.31</v>
      </c>
      <c r="BB168" s="1">
        <v>200758.19</v>
      </c>
      <c r="BC168" s="1">
        <v>851081.54999999993</v>
      </c>
    </row>
    <row r="169" spans="1:55" x14ac:dyDescent="0.25">
      <c r="A169" s="10" t="s">
        <v>378</v>
      </c>
      <c r="B169" s="10" t="s">
        <v>379</v>
      </c>
      <c r="C169">
        <v>1262.47</v>
      </c>
      <c r="D169" s="1">
        <v>21954096.75</v>
      </c>
      <c r="E169" s="1">
        <v>16595350.68</v>
      </c>
      <c r="F169" s="12">
        <v>0.75591133941777855</v>
      </c>
      <c r="G169" s="28">
        <v>2</v>
      </c>
      <c r="H169" s="1">
        <v>173046.96</v>
      </c>
      <c r="I169" s="1">
        <v>14701096.57</v>
      </c>
      <c r="J169" s="1">
        <v>14874143.530000001</v>
      </c>
      <c r="K169" s="30">
        <v>1.05731</v>
      </c>
      <c r="L169" s="1">
        <v>4908792.96</v>
      </c>
      <c r="M169" s="1">
        <v>981758.59</v>
      </c>
      <c r="N169" s="1">
        <v>453784.23</v>
      </c>
      <c r="O169" s="1">
        <v>200961.59</v>
      </c>
      <c r="P169" s="1">
        <v>204787.3</v>
      </c>
      <c r="Q169" s="1">
        <v>285946.05</v>
      </c>
      <c r="R169" s="1">
        <v>107930.37</v>
      </c>
      <c r="S169" s="1">
        <v>167971.03</v>
      </c>
      <c r="T169" s="1">
        <v>230463.48</v>
      </c>
      <c r="U169" s="1">
        <v>125978.27</v>
      </c>
      <c r="V169" s="1">
        <v>344149.48</v>
      </c>
      <c r="W169" s="1">
        <v>296830.21999999997</v>
      </c>
      <c r="X169" s="1">
        <v>201554.58</v>
      </c>
      <c r="Y169" s="1">
        <v>8510908.1499999985</v>
      </c>
      <c r="Z169" s="1">
        <v>112872.6</v>
      </c>
      <c r="AA169" s="1">
        <v>157808.75</v>
      </c>
      <c r="AB169" s="1">
        <v>339604.42999999993</v>
      </c>
      <c r="AC169" s="1">
        <v>36611.629999999997</v>
      </c>
      <c r="AD169" s="1">
        <v>720870.37</v>
      </c>
      <c r="AE169" s="1">
        <v>196126.19</v>
      </c>
      <c r="AF169" s="1">
        <v>1549050.69</v>
      </c>
      <c r="AG169" s="1">
        <v>1114761.01</v>
      </c>
      <c r="AH169" s="1">
        <v>4125017.4119699993</v>
      </c>
      <c r="AI169" s="1">
        <v>8352723.0819699988</v>
      </c>
      <c r="AJ169" s="1">
        <v>1141487.49</v>
      </c>
      <c r="AK169" s="1">
        <v>7211235.5919699995</v>
      </c>
      <c r="AL169" s="33">
        <v>8418141.7219699994</v>
      </c>
      <c r="AM169" s="1">
        <v>623628.39</v>
      </c>
      <c r="AN169" s="1">
        <v>623628.39</v>
      </c>
      <c r="AO169" s="1">
        <v>650085.36</v>
      </c>
      <c r="AP169" s="1">
        <v>650085.36</v>
      </c>
      <c r="AQ169" s="1">
        <v>267593.27</v>
      </c>
      <c r="AR169" s="1">
        <v>267593.27</v>
      </c>
      <c r="AS169" s="1">
        <v>278931.96999999997</v>
      </c>
      <c r="AT169" s="1">
        <v>278931.96999999997</v>
      </c>
      <c r="AU169" s="1">
        <v>334113.63</v>
      </c>
      <c r="AV169" s="1">
        <v>676542.32</v>
      </c>
      <c r="AW169" s="1">
        <v>268453.7</v>
      </c>
      <c r="AX169" s="1">
        <v>105459.12</v>
      </c>
      <c r="AY169" s="1">
        <v>5025046.75</v>
      </c>
      <c r="AZ169" s="1">
        <v>21954096.75</v>
      </c>
      <c r="BA169" s="1">
        <v>4888035.3000000007</v>
      </c>
      <c r="BB169" s="1">
        <v>279807.96999999997</v>
      </c>
      <c r="BC169" s="1">
        <v>511221.8</v>
      </c>
    </row>
    <row r="170" spans="1:55" x14ac:dyDescent="0.25">
      <c r="A170" s="10" t="s">
        <v>380</v>
      </c>
      <c r="B170" s="10" t="s">
        <v>381</v>
      </c>
      <c r="C170">
        <v>2656.55</v>
      </c>
      <c r="D170" s="1">
        <v>42053805.280000001</v>
      </c>
      <c r="E170" s="1">
        <v>26442712</v>
      </c>
      <c r="F170" s="12">
        <v>0.62878286100248948</v>
      </c>
      <c r="G170" s="28">
        <v>1</v>
      </c>
      <c r="H170" s="1">
        <v>1842456.62</v>
      </c>
      <c r="I170" s="1">
        <v>21388075.559999999</v>
      </c>
      <c r="J170" s="1">
        <v>23230532.18</v>
      </c>
      <c r="K170" s="30">
        <v>1.05731</v>
      </c>
      <c r="L170" s="1">
        <v>10192858.279999999</v>
      </c>
      <c r="M170" s="1">
        <v>2038571.65</v>
      </c>
      <c r="N170" s="1">
        <v>955828.06</v>
      </c>
      <c r="O170" s="1">
        <v>424252.24</v>
      </c>
      <c r="P170" s="1">
        <v>382688.8</v>
      </c>
      <c r="Q170" s="1">
        <v>595394.52</v>
      </c>
      <c r="R170" s="1">
        <v>226782.27</v>
      </c>
      <c r="S170" s="1">
        <v>353639.01</v>
      </c>
      <c r="T170" s="1">
        <v>486534.03</v>
      </c>
      <c r="U170" s="1">
        <v>265454.21999999997</v>
      </c>
      <c r="V170" s="1">
        <v>726537.8</v>
      </c>
      <c r="W170" s="1">
        <v>626641.57999999996</v>
      </c>
      <c r="X170" s="1">
        <v>424344.37</v>
      </c>
      <c r="Y170" s="1">
        <v>17699526.830000002</v>
      </c>
      <c r="Z170" s="1">
        <v>237672.00000000003</v>
      </c>
      <c r="AA170" s="1">
        <v>332068.75</v>
      </c>
      <c r="AB170" s="1">
        <v>714611.95000000007</v>
      </c>
      <c r="AC170" s="1">
        <v>77039.950000000012</v>
      </c>
      <c r="AD170" s="1">
        <v>1516890.05</v>
      </c>
      <c r="AE170" s="1">
        <v>406663.27</v>
      </c>
      <c r="AF170" s="1">
        <v>3259586.85</v>
      </c>
      <c r="AG170" s="1">
        <v>2345733.6500000004</v>
      </c>
      <c r="AH170" s="1">
        <v>7776297.8590500001</v>
      </c>
      <c r="AI170" s="1">
        <v>16666564.329050001</v>
      </c>
      <c r="AJ170" s="1">
        <v>2401972.81</v>
      </c>
      <c r="AK170" s="1">
        <v>14264591.519049998</v>
      </c>
      <c r="AL170" s="33">
        <v>16804221.389049999</v>
      </c>
      <c r="AM170" s="1">
        <v>1183004.17</v>
      </c>
      <c r="AN170" s="1">
        <v>1183004.17</v>
      </c>
      <c r="AO170" s="1">
        <v>1232894.44</v>
      </c>
      <c r="AP170" s="1">
        <v>1232894.44</v>
      </c>
      <c r="AQ170" s="1">
        <v>95245.06</v>
      </c>
      <c r="AR170" s="1">
        <v>95245.06</v>
      </c>
      <c r="AS170" s="1">
        <v>99024.63</v>
      </c>
      <c r="AT170" s="1">
        <v>99024.63</v>
      </c>
      <c r="AU170" s="1">
        <v>118678.37</v>
      </c>
      <c r="AV170" s="1">
        <v>1424140.49</v>
      </c>
      <c r="AW170" s="1">
        <v>565102.54</v>
      </c>
      <c r="AX170" s="1">
        <v>221798.94</v>
      </c>
      <c r="AY170" s="1">
        <v>7550056.9399999995</v>
      </c>
      <c r="AZ170" s="1">
        <v>42053805.280000001</v>
      </c>
      <c r="BA170" s="1">
        <v>6358059.6299999999</v>
      </c>
      <c r="BB170" s="1">
        <v>127037.35</v>
      </c>
      <c r="BC170" s="1">
        <v>1139488.7</v>
      </c>
    </row>
    <row r="171" spans="1:55" x14ac:dyDescent="0.25">
      <c r="A171" s="10" t="s">
        <v>382</v>
      </c>
      <c r="B171" s="10" t="s">
        <v>383</v>
      </c>
      <c r="C171">
        <v>1136.55</v>
      </c>
      <c r="D171" s="1">
        <v>16611200.439999999</v>
      </c>
      <c r="E171" s="1">
        <v>12081754.809999999</v>
      </c>
      <c r="F171" s="12">
        <v>0.72732580969325777</v>
      </c>
      <c r="G171" s="28">
        <v>1</v>
      </c>
      <c r="H171" s="1">
        <v>146827.15</v>
      </c>
      <c r="I171" s="1">
        <v>6461869.2999999998</v>
      </c>
      <c r="J171" s="1">
        <v>6608696.4500000002</v>
      </c>
      <c r="K171" s="30">
        <v>1.05731</v>
      </c>
      <c r="L171" s="1">
        <v>3945761.97</v>
      </c>
      <c r="M171" s="1">
        <v>789152.39</v>
      </c>
      <c r="N171" s="1">
        <v>408405.81</v>
      </c>
      <c r="O171" s="1">
        <v>181513.69</v>
      </c>
      <c r="P171" s="1">
        <v>146481.38</v>
      </c>
      <c r="Q171" s="1">
        <v>258526.56</v>
      </c>
      <c r="R171" s="1">
        <v>97008.84</v>
      </c>
      <c r="S171" s="1">
        <v>151173.93</v>
      </c>
      <c r="T171" s="1">
        <v>208160.57</v>
      </c>
      <c r="U171" s="1">
        <v>113080.49</v>
      </c>
      <c r="V171" s="1">
        <v>310844.69</v>
      </c>
      <c r="W171" s="1">
        <v>268104.71000000002</v>
      </c>
      <c r="X171" s="1">
        <v>181399.12</v>
      </c>
      <c r="Y171" s="1">
        <v>7059614.1500000004</v>
      </c>
      <c r="Z171" s="1">
        <v>101037.6</v>
      </c>
      <c r="AA171" s="1">
        <v>142068.75</v>
      </c>
      <c r="AB171" s="1">
        <v>305731.95</v>
      </c>
      <c r="AC171" s="1">
        <v>32959.949999999997</v>
      </c>
      <c r="AD171" s="1">
        <v>648970.05000000005</v>
      </c>
      <c r="AE171" s="1">
        <v>176313.9</v>
      </c>
      <c r="AF171" s="1">
        <v>1394546.85</v>
      </c>
      <c r="AG171" s="1">
        <v>1003573.6500000001</v>
      </c>
      <c r="AH171" s="1">
        <v>3025208.1190499999</v>
      </c>
      <c r="AI171" s="1">
        <v>6830410.81905</v>
      </c>
      <c r="AJ171" s="1">
        <v>1027634.41</v>
      </c>
      <c r="AK171" s="1">
        <v>5802776.4090499999</v>
      </c>
      <c r="AL171" s="33">
        <v>6889304.5390499998</v>
      </c>
      <c r="AM171" s="1">
        <v>263813.71000000002</v>
      </c>
      <c r="AN171" s="1">
        <v>263813.71000000002</v>
      </c>
      <c r="AO171" s="1">
        <v>274396.49</v>
      </c>
      <c r="AP171" s="1">
        <v>274396.49</v>
      </c>
      <c r="AQ171" s="1">
        <v>120190.2</v>
      </c>
      <c r="AR171" s="1">
        <v>120190.2</v>
      </c>
      <c r="AS171" s="1">
        <v>124725.67</v>
      </c>
      <c r="AT171" s="1">
        <v>124725.67</v>
      </c>
      <c r="AU171" s="1">
        <v>150426.72</v>
      </c>
      <c r="AV171" s="1">
        <v>609266.04</v>
      </c>
      <c r="AW171" s="1">
        <v>241758.3</v>
      </c>
      <c r="AX171" s="1">
        <v>94578.42</v>
      </c>
      <c r="AY171" s="1">
        <v>2662281.6199999992</v>
      </c>
      <c r="AZ171" s="1">
        <v>16611200.439999999</v>
      </c>
      <c r="BA171" s="1">
        <v>840125.24999999988</v>
      </c>
      <c r="BB171" s="1">
        <v>132200.38</v>
      </c>
      <c r="BC171" s="1">
        <v>613257.69000000006</v>
      </c>
    </row>
    <row r="172" spans="1:55" x14ac:dyDescent="0.25">
      <c r="A172" s="10" t="s">
        <v>384</v>
      </c>
      <c r="B172" s="10" t="s">
        <v>385</v>
      </c>
      <c r="C172">
        <v>2265.8000000000002</v>
      </c>
      <c r="D172" s="1">
        <v>32023830.629999999</v>
      </c>
      <c r="E172" s="1">
        <v>31026442.640000001</v>
      </c>
      <c r="F172" s="12">
        <v>0.96885481935238427</v>
      </c>
      <c r="G172" s="28">
        <v>3</v>
      </c>
      <c r="H172" s="1">
        <v>52480.88</v>
      </c>
      <c r="I172" s="1">
        <v>3780060.2400000007</v>
      </c>
      <c r="J172" s="1">
        <v>3832541.1200000006</v>
      </c>
      <c r="K172" s="30">
        <v>1.05731</v>
      </c>
      <c r="L172" s="1">
        <v>7856229.6100000003</v>
      </c>
      <c r="M172" s="1">
        <v>1571245.92</v>
      </c>
      <c r="N172" s="1">
        <v>815371.03</v>
      </c>
      <c r="O172" s="1">
        <v>362307.09</v>
      </c>
      <c r="P172" s="1">
        <v>287270.51</v>
      </c>
      <c r="Q172" s="1">
        <v>502951.67999999999</v>
      </c>
      <c r="R172" s="1">
        <v>193375.25</v>
      </c>
      <c r="S172" s="1">
        <v>301747.96000000002</v>
      </c>
      <c r="T172" s="1">
        <v>415495.1</v>
      </c>
      <c r="U172" s="1">
        <v>226160.99</v>
      </c>
      <c r="V172" s="1">
        <v>620455.88</v>
      </c>
      <c r="W172" s="1">
        <v>535145.53</v>
      </c>
      <c r="X172" s="1">
        <v>362078.41</v>
      </c>
      <c r="Y172" s="1">
        <v>14049834.960000001</v>
      </c>
      <c r="Z172" s="1">
        <v>200922.3</v>
      </c>
      <c r="AA172" s="1">
        <v>283225</v>
      </c>
      <c r="AB172" s="1">
        <v>609500.19999999995</v>
      </c>
      <c r="AC172" s="1">
        <v>65708.2</v>
      </c>
      <c r="AD172" s="1">
        <v>646885.89</v>
      </c>
      <c r="AE172" s="1">
        <v>340954.9</v>
      </c>
      <c r="AF172" s="1">
        <v>2780136.5999999996</v>
      </c>
      <c r="AG172" s="1">
        <v>2000701.4</v>
      </c>
      <c r="AH172" s="1">
        <v>5936122.3337999992</v>
      </c>
      <c r="AI172" s="1">
        <v>12864156.823799999</v>
      </c>
      <c r="AJ172" s="1">
        <v>2048668.38</v>
      </c>
      <c r="AK172" s="1">
        <v>10815488.443799999</v>
      </c>
      <c r="AL172" s="33">
        <v>12981566.003799999</v>
      </c>
      <c r="AM172" s="1">
        <v>480760.8</v>
      </c>
      <c r="AN172" s="1">
        <v>480760.8</v>
      </c>
      <c r="AO172" s="1">
        <v>501170.45</v>
      </c>
      <c r="AP172" s="1">
        <v>501170.45</v>
      </c>
      <c r="AQ172" s="1">
        <v>214679.35</v>
      </c>
      <c r="AR172" s="1">
        <v>214679.35</v>
      </c>
      <c r="AS172" s="1">
        <v>222994.39</v>
      </c>
      <c r="AT172" s="1">
        <v>222994.39</v>
      </c>
      <c r="AU172" s="1">
        <v>268349.19</v>
      </c>
      <c r="AV172" s="1">
        <v>1213996.6100000001</v>
      </c>
      <c r="AW172" s="1">
        <v>481716.92</v>
      </c>
      <c r="AX172" s="1">
        <v>189156.84</v>
      </c>
      <c r="AY172" s="1">
        <v>4992429.54</v>
      </c>
      <c r="AZ172" s="1">
        <v>32023830.629999999</v>
      </c>
      <c r="BA172" s="1">
        <v>680482.15000000014</v>
      </c>
      <c r="BB172" s="1">
        <v>83872.11</v>
      </c>
      <c r="BC172" s="1">
        <v>904950.38000000024</v>
      </c>
    </row>
    <row r="173" spans="1:55" x14ac:dyDescent="0.25">
      <c r="A173" s="10" t="s">
        <v>386</v>
      </c>
      <c r="B173" s="10" t="s">
        <v>387</v>
      </c>
      <c r="C173">
        <v>802.22</v>
      </c>
      <c r="D173" s="1">
        <v>14868390.109999999</v>
      </c>
      <c r="E173" s="1">
        <v>13605680.100000001</v>
      </c>
      <c r="F173" s="12">
        <v>0.91507419426998082</v>
      </c>
      <c r="G173" s="28">
        <v>3</v>
      </c>
      <c r="H173" s="1">
        <v>24366.42</v>
      </c>
      <c r="I173" s="1">
        <v>10514235.07</v>
      </c>
      <c r="J173" s="1">
        <v>10538601.49</v>
      </c>
      <c r="K173" s="30">
        <v>1.05731</v>
      </c>
      <c r="L173" s="1">
        <v>3288134.97</v>
      </c>
      <c r="M173" s="1">
        <v>657626.99</v>
      </c>
      <c r="N173" s="1">
        <v>288837.26</v>
      </c>
      <c r="O173" s="1">
        <v>128212.05</v>
      </c>
      <c r="P173" s="1">
        <v>141069.14000000001</v>
      </c>
      <c r="Q173" s="1">
        <v>176268.11</v>
      </c>
      <c r="R173" s="1">
        <v>68098.92</v>
      </c>
      <c r="S173" s="1">
        <v>106781.58</v>
      </c>
      <c r="T173" s="1">
        <v>147034.04999999999</v>
      </c>
      <c r="U173" s="1">
        <v>79786.240000000005</v>
      </c>
      <c r="V173" s="1">
        <v>219564.9</v>
      </c>
      <c r="W173" s="1">
        <v>189375.55</v>
      </c>
      <c r="X173" s="1">
        <v>128131.12</v>
      </c>
      <c r="Y173" s="1">
        <v>5618920.8799999999</v>
      </c>
      <c r="Z173" s="1">
        <v>71787.599999999991</v>
      </c>
      <c r="AA173" s="1">
        <v>100277.49999999999</v>
      </c>
      <c r="AB173" s="1">
        <v>215797.18</v>
      </c>
      <c r="AC173" s="1">
        <v>23264.379999999997</v>
      </c>
      <c r="AD173" s="1">
        <v>458067.62</v>
      </c>
      <c r="AE173" s="1">
        <v>120208.26999999999</v>
      </c>
      <c r="AF173" s="1">
        <v>984323.94</v>
      </c>
      <c r="AG173" s="1">
        <v>708360.25999999989</v>
      </c>
      <c r="AH173" s="1">
        <v>2822622.1312199994</v>
      </c>
      <c r="AI173" s="1">
        <v>5504708.8812199999</v>
      </c>
      <c r="AJ173" s="1">
        <v>725343.25</v>
      </c>
      <c r="AK173" s="1">
        <v>4779365.631219998</v>
      </c>
      <c r="AL173" s="33">
        <v>5546278.3012199979</v>
      </c>
      <c r="AM173" s="1">
        <v>561643.51</v>
      </c>
      <c r="AN173" s="1">
        <v>561643.51</v>
      </c>
      <c r="AO173" s="1">
        <v>585076.81999999995</v>
      </c>
      <c r="AP173" s="1">
        <v>585076.81999999995</v>
      </c>
      <c r="AQ173" s="1">
        <v>139088.03</v>
      </c>
      <c r="AR173" s="1">
        <v>139088.03</v>
      </c>
      <c r="AS173" s="1">
        <v>145135.32999999999</v>
      </c>
      <c r="AT173" s="1">
        <v>145135.32999999999</v>
      </c>
      <c r="AU173" s="1">
        <v>174615.95</v>
      </c>
      <c r="AV173" s="1">
        <v>429358.7</v>
      </c>
      <c r="AW173" s="1">
        <v>170370.61</v>
      </c>
      <c r="AX173" s="1">
        <v>66958.17</v>
      </c>
      <c r="AY173" s="1">
        <v>3703190.8099999996</v>
      </c>
      <c r="AZ173" s="1">
        <v>14868390.109999999</v>
      </c>
      <c r="BA173" s="1">
        <v>4251504.37</v>
      </c>
      <c r="BB173" s="1">
        <v>148982.18000000002</v>
      </c>
      <c r="BC173" s="1">
        <v>450693.94000000012</v>
      </c>
    </row>
    <row r="174" spans="1:55" x14ac:dyDescent="0.25">
      <c r="A174" s="10" t="s">
        <v>388</v>
      </c>
      <c r="B174" s="10" t="s">
        <v>389</v>
      </c>
      <c r="C174">
        <v>1982.96</v>
      </c>
      <c r="D174" s="1">
        <v>33094160.989999998</v>
      </c>
      <c r="E174" s="1">
        <v>25386371.239999998</v>
      </c>
      <c r="F174" s="12">
        <v>0.76709517572211461</v>
      </c>
      <c r="G174" s="28">
        <v>2</v>
      </c>
      <c r="H174" s="1">
        <v>244041.35</v>
      </c>
      <c r="I174" s="1">
        <v>21958375.439999998</v>
      </c>
      <c r="J174" s="1">
        <v>22202416.789999999</v>
      </c>
      <c r="K174" s="30">
        <v>1.05731</v>
      </c>
      <c r="L174" s="1">
        <v>7990924.2999999998</v>
      </c>
      <c r="M174" s="1">
        <v>1598184.86</v>
      </c>
      <c r="N174" s="1">
        <v>713089.51</v>
      </c>
      <c r="O174" s="1">
        <v>316208.38</v>
      </c>
      <c r="P174" s="1">
        <v>306502.69</v>
      </c>
      <c r="Q174" s="1">
        <v>441845.4</v>
      </c>
      <c r="R174" s="1">
        <v>168962.43</v>
      </c>
      <c r="S174" s="1">
        <v>263954.48</v>
      </c>
      <c r="T174" s="1">
        <v>362628.93</v>
      </c>
      <c r="U174" s="1">
        <v>197965.86</v>
      </c>
      <c r="V174" s="1">
        <v>541511.19999999995</v>
      </c>
      <c r="W174" s="1">
        <v>467055.44</v>
      </c>
      <c r="X174" s="1">
        <v>316728.62</v>
      </c>
      <c r="Y174" s="1">
        <v>13685562.099999998</v>
      </c>
      <c r="Z174" s="1">
        <v>177206.39999999999</v>
      </c>
      <c r="AA174" s="1">
        <v>247870</v>
      </c>
      <c r="AB174" s="1">
        <v>533416.24</v>
      </c>
      <c r="AC174" s="1">
        <v>57505.84</v>
      </c>
      <c r="AD174" s="1">
        <v>1132270.1600000001</v>
      </c>
      <c r="AE174" s="1">
        <v>301722.43</v>
      </c>
      <c r="AF174" s="1">
        <v>2433091.92</v>
      </c>
      <c r="AG174" s="1">
        <v>1750953.68</v>
      </c>
      <c r="AH174" s="1">
        <v>6176898.6969599994</v>
      </c>
      <c r="AI174" s="1">
        <v>12810935.36696</v>
      </c>
      <c r="AJ174" s="1">
        <v>1792932.94</v>
      </c>
      <c r="AK174" s="1">
        <v>11018002.426960001</v>
      </c>
      <c r="AL174" s="33">
        <v>12913688.346960001</v>
      </c>
      <c r="AM174" s="1">
        <v>1121019.29</v>
      </c>
      <c r="AN174" s="1">
        <v>1121019.29</v>
      </c>
      <c r="AO174" s="1">
        <v>1167885.9099999999</v>
      </c>
      <c r="AP174" s="1">
        <v>1167885.9099999999</v>
      </c>
      <c r="AQ174" s="1">
        <v>49890.27</v>
      </c>
      <c r="AR174" s="1">
        <v>49890.27</v>
      </c>
      <c r="AS174" s="1">
        <v>52158.01</v>
      </c>
      <c r="AT174" s="1">
        <v>52158.01</v>
      </c>
      <c r="AU174" s="1">
        <v>62740.79</v>
      </c>
      <c r="AV174" s="1">
        <v>1062813.97</v>
      </c>
      <c r="AW174" s="1">
        <v>421727.27</v>
      </c>
      <c r="AX174" s="1">
        <v>165721.47</v>
      </c>
      <c r="AY174" s="1">
        <v>6494910.4599999981</v>
      </c>
      <c r="AZ174" s="1">
        <v>33094160.989999998</v>
      </c>
      <c r="BA174" s="1">
        <v>7526952.4899999993</v>
      </c>
      <c r="BB174" s="1">
        <v>14520.34</v>
      </c>
      <c r="BC174" s="1">
        <v>831273.49</v>
      </c>
    </row>
    <row r="175" spans="1:55" x14ac:dyDescent="0.25">
      <c r="A175" s="10" t="s">
        <v>390</v>
      </c>
      <c r="B175" s="10" t="s">
        <v>391</v>
      </c>
      <c r="C175">
        <v>2474.37</v>
      </c>
      <c r="D175" s="1">
        <v>40344448.420000002</v>
      </c>
      <c r="E175" s="1">
        <v>27894339.530000001</v>
      </c>
      <c r="F175" s="12">
        <v>0.69140465720611777</v>
      </c>
      <c r="G175" s="28">
        <v>1</v>
      </c>
      <c r="H175" s="1">
        <v>918663.33</v>
      </c>
      <c r="I175" s="1">
        <v>23429003.800000001</v>
      </c>
      <c r="J175" s="1">
        <v>24347667.129999999</v>
      </c>
      <c r="K175" s="30">
        <v>1.05731</v>
      </c>
      <c r="L175" s="1">
        <v>9789494.5099999998</v>
      </c>
      <c r="M175" s="1">
        <v>1957898.9</v>
      </c>
      <c r="N175" s="1">
        <v>890281.45</v>
      </c>
      <c r="O175" s="1">
        <v>395440.54</v>
      </c>
      <c r="P175" s="1">
        <v>370857.41</v>
      </c>
      <c r="Q175" s="1">
        <v>554657</v>
      </c>
      <c r="R175" s="1">
        <v>211363.64</v>
      </c>
      <c r="S175" s="1">
        <v>329643.15000000002</v>
      </c>
      <c r="T175" s="1">
        <v>453492.67</v>
      </c>
      <c r="U175" s="1">
        <v>247157.37</v>
      </c>
      <c r="V175" s="1">
        <v>677197.38</v>
      </c>
      <c r="W175" s="1">
        <v>584085.28</v>
      </c>
      <c r="X175" s="1">
        <v>395550.86</v>
      </c>
      <c r="Y175" s="1">
        <v>16857120.16</v>
      </c>
      <c r="Z175" s="1">
        <v>222071.40000000002</v>
      </c>
      <c r="AA175" s="1">
        <v>309296.25</v>
      </c>
      <c r="AB175" s="1">
        <v>665605.53</v>
      </c>
      <c r="AC175" s="1">
        <v>71756.73</v>
      </c>
      <c r="AD175" s="1">
        <v>1412865.27</v>
      </c>
      <c r="AE175" s="1">
        <v>379918.43000000005</v>
      </c>
      <c r="AF175" s="1">
        <v>3036051.99</v>
      </c>
      <c r="AG175" s="1">
        <v>2184868.71</v>
      </c>
      <c r="AH175" s="1">
        <v>7499040.2678700006</v>
      </c>
      <c r="AI175" s="1">
        <v>15781474.57787</v>
      </c>
      <c r="AJ175" s="1">
        <v>2237251.12</v>
      </c>
      <c r="AK175" s="1">
        <v>13544223.457869999</v>
      </c>
      <c r="AL175" s="33">
        <v>15909691.43787</v>
      </c>
      <c r="AM175" s="1">
        <v>1269934.19</v>
      </c>
      <c r="AN175" s="1">
        <v>1269934.19</v>
      </c>
      <c r="AO175" s="1">
        <v>1322848.1100000001</v>
      </c>
      <c r="AP175" s="1">
        <v>1322848.1100000001</v>
      </c>
      <c r="AQ175" s="1">
        <v>62740.79</v>
      </c>
      <c r="AR175" s="1">
        <v>62740.79</v>
      </c>
      <c r="AS175" s="1">
        <v>65008.53</v>
      </c>
      <c r="AT175" s="1">
        <v>65008.53</v>
      </c>
      <c r="AU175" s="1">
        <v>77859.06</v>
      </c>
      <c r="AV175" s="1">
        <v>1325871.77</v>
      </c>
      <c r="AW175" s="1">
        <v>526109.27</v>
      </c>
      <c r="AX175" s="1">
        <v>206733.36</v>
      </c>
      <c r="AY175" s="1">
        <v>7577636.7000000002</v>
      </c>
      <c r="AZ175" s="1">
        <v>40344448.420000002</v>
      </c>
      <c r="BA175" s="1">
        <v>7569765.5999999987</v>
      </c>
      <c r="BB175" s="1">
        <v>32561.83</v>
      </c>
      <c r="BC175" s="1">
        <v>870935.80999999994</v>
      </c>
    </row>
    <row r="176" spans="1:55" x14ac:dyDescent="0.25">
      <c r="A176" s="10" t="s">
        <v>392</v>
      </c>
      <c r="B176" s="10" t="s">
        <v>393</v>
      </c>
      <c r="C176">
        <v>924.05</v>
      </c>
      <c r="D176" s="1">
        <v>13820448.75</v>
      </c>
      <c r="E176" s="1">
        <v>9110375.1300000008</v>
      </c>
      <c r="F176" s="12">
        <v>0.65919531954416466</v>
      </c>
      <c r="G176" s="28">
        <v>1</v>
      </c>
      <c r="H176" s="1">
        <v>422171.31</v>
      </c>
      <c r="I176" s="1">
        <v>3124923.1100000003</v>
      </c>
      <c r="J176" s="1">
        <v>3547094.4200000004</v>
      </c>
      <c r="K176" s="30">
        <v>1.05731</v>
      </c>
      <c r="L176" s="1">
        <v>3403381.76</v>
      </c>
      <c r="M176" s="1">
        <v>680676.35</v>
      </c>
      <c r="N176" s="1">
        <v>332054.81</v>
      </c>
      <c r="O176" s="1">
        <v>147659.94</v>
      </c>
      <c r="P176" s="1">
        <v>123145.1</v>
      </c>
      <c r="Q176" s="1">
        <v>212305.15</v>
      </c>
      <c r="R176" s="1">
        <v>78378</v>
      </c>
      <c r="S176" s="1">
        <v>122978.79</v>
      </c>
      <c r="T176" s="1">
        <v>169336.97</v>
      </c>
      <c r="U176" s="1">
        <v>92084.12</v>
      </c>
      <c r="V176" s="1">
        <v>252869.69</v>
      </c>
      <c r="W176" s="1">
        <v>218101.06</v>
      </c>
      <c r="X176" s="1">
        <v>147566.74</v>
      </c>
      <c r="Y176" s="1">
        <v>5980538.4800000004</v>
      </c>
      <c r="Z176" s="1">
        <v>82887.3</v>
      </c>
      <c r="AA176" s="1">
        <v>115506.25</v>
      </c>
      <c r="AB176" s="1">
        <v>248569.45</v>
      </c>
      <c r="AC176" s="1">
        <v>26797.45</v>
      </c>
      <c r="AD176" s="1">
        <v>527632.55000000005</v>
      </c>
      <c r="AE176" s="1">
        <v>146367.76999999999</v>
      </c>
      <c r="AF176" s="1">
        <v>1133809.3500000001</v>
      </c>
      <c r="AG176" s="1">
        <v>815936.15</v>
      </c>
      <c r="AH176" s="1">
        <v>2527490.9185499991</v>
      </c>
      <c r="AI176" s="1">
        <v>5624997.1885499991</v>
      </c>
      <c r="AJ176" s="1">
        <v>835498.28</v>
      </c>
      <c r="AK176" s="1">
        <v>4789498.9085499989</v>
      </c>
      <c r="AL176" s="33">
        <v>5672879.5885499986</v>
      </c>
      <c r="AM176" s="1">
        <v>342428.68</v>
      </c>
      <c r="AN176" s="1">
        <v>342428.68</v>
      </c>
      <c r="AO176" s="1">
        <v>356791.03</v>
      </c>
      <c r="AP176" s="1">
        <v>356791.03</v>
      </c>
      <c r="AQ176" s="1">
        <v>0</v>
      </c>
      <c r="AR176" s="1">
        <v>0</v>
      </c>
      <c r="AS176" s="1">
        <v>0</v>
      </c>
      <c r="AT176" s="1">
        <v>0</v>
      </c>
      <c r="AU176" s="1">
        <v>0</v>
      </c>
      <c r="AV176" s="1">
        <v>495123.15</v>
      </c>
      <c r="AW176" s="1">
        <v>196466.11</v>
      </c>
      <c r="AX176" s="1">
        <v>77001.89</v>
      </c>
      <c r="AY176" s="1">
        <v>2167030.5699999998</v>
      </c>
      <c r="AZ176" s="1">
        <v>13820448.75</v>
      </c>
      <c r="BA176" s="1">
        <v>926942.12</v>
      </c>
      <c r="BB176" s="1">
        <v>0</v>
      </c>
      <c r="BC176" s="1">
        <v>363234.99999999994</v>
      </c>
    </row>
    <row r="177" spans="1:55" x14ac:dyDescent="0.25">
      <c r="A177" s="10" t="s">
        <v>394</v>
      </c>
      <c r="B177" s="10" t="s">
        <v>395</v>
      </c>
      <c r="C177">
        <v>1531.88</v>
      </c>
      <c r="D177" s="1">
        <v>25373279.899999999</v>
      </c>
      <c r="E177" s="1">
        <v>18356170.949999999</v>
      </c>
      <c r="F177" s="12">
        <v>0.72344493980851099</v>
      </c>
      <c r="G177" s="28">
        <v>1</v>
      </c>
      <c r="H177" s="1">
        <v>286976.40999999997</v>
      </c>
      <c r="I177" s="1">
        <v>12651833.709999999</v>
      </c>
      <c r="J177" s="1">
        <v>12938810.119999999</v>
      </c>
      <c r="K177" s="30">
        <v>1.05731</v>
      </c>
      <c r="L177" s="1">
        <v>5889831.2599999998</v>
      </c>
      <c r="M177" s="1">
        <v>1177966.25</v>
      </c>
      <c r="N177" s="1">
        <v>550303.42000000004</v>
      </c>
      <c r="O177" s="1">
        <v>244179.13</v>
      </c>
      <c r="P177" s="1">
        <v>233541.92</v>
      </c>
      <c r="Q177" s="1">
        <v>348619.16</v>
      </c>
      <c r="R177" s="1">
        <v>131058.31</v>
      </c>
      <c r="S177" s="1">
        <v>203664.87</v>
      </c>
      <c r="T177" s="1">
        <v>280025.52</v>
      </c>
      <c r="U177" s="1">
        <v>152673.67000000001</v>
      </c>
      <c r="V177" s="1">
        <v>418160.13</v>
      </c>
      <c r="W177" s="1">
        <v>360664.68</v>
      </c>
      <c r="X177" s="1">
        <v>244384.93</v>
      </c>
      <c r="Y177" s="1">
        <v>10235073.249999998</v>
      </c>
      <c r="Z177" s="1">
        <v>137292.30000000002</v>
      </c>
      <c r="AA177" s="1">
        <v>191485</v>
      </c>
      <c r="AB177" s="1">
        <v>412075.72000000003</v>
      </c>
      <c r="AC177" s="1">
        <v>44424.520000000004</v>
      </c>
      <c r="AD177" s="1">
        <v>874703.48</v>
      </c>
      <c r="AE177" s="1">
        <v>239498.98</v>
      </c>
      <c r="AF177" s="1">
        <v>1879616.76</v>
      </c>
      <c r="AG177" s="1">
        <v>1352650.04</v>
      </c>
      <c r="AH177" s="1">
        <v>4728412.3288799999</v>
      </c>
      <c r="AI177" s="1">
        <v>9860159.1288799997</v>
      </c>
      <c r="AJ177" s="1">
        <v>1385079.93</v>
      </c>
      <c r="AK177" s="1">
        <v>8475079.1988800019</v>
      </c>
      <c r="AL177" s="33">
        <v>9939538.0588800013</v>
      </c>
      <c r="AM177" s="1">
        <v>716605.72</v>
      </c>
      <c r="AN177" s="1">
        <v>716605.72</v>
      </c>
      <c r="AO177" s="1">
        <v>746842.25</v>
      </c>
      <c r="AP177" s="1">
        <v>746842.25</v>
      </c>
      <c r="AQ177" s="1">
        <v>186710.56</v>
      </c>
      <c r="AR177" s="1">
        <v>186710.56</v>
      </c>
      <c r="AS177" s="1">
        <v>195025.6</v>
      </c>
      <c r="AT177" s="1">
        <v>195025.6</v>
      </c>
      <c r="AU177" s="1">
        <v>233577.18</v>
      </c>
      <c r="AV177" s="1">
        <v>820921.74</v>
      </c>
      <c r="AW177" s="1">
        <v>325743.82</v>
      </c>
      <c r="AX177" s="1">
        <v>128057.5</v>
      </c>
      <c r="AY177" s="1">
        <v>5198668.5000000009</v>
      </c>
      <c r="AZ177" s="1">
        <v>25373279.899999999</v>
      </c>
      <c r="BA177" s="1">
        <v>3499507.8799999994</v>
      </c>
      <c r="BB177" s="1">
        <v>248757.02999999997</v>
      </c>
      <c r="BC177" s="1">
        <v>752804.77999999991</v>
      </c>
    </row>
    <row r="178" spans="1:55" x14ac:dyDescent="0.25">
      <c r="A178" s="10" t="s">
        <v>396</v>
      </c>
      <c r="B178" s="10" t="s">
        <v>397</v>
      </c>
      <c r="C178">
        <v>1658.97</v>
      </c>
      <c r="D178" s="1">
        <v>28729586.73</v>
      </c>
      <c r="E178" s="1">
        <v>22235933.07</v>
      </c>
      <c r="F178" s="12">
        <v>0.77397330072906345</v>
      </c>
      <c r="G178" s="28">
        <v>2</v>
      </c>
      <c r="H178" s="1">
        <v>202731.41</v>
      </c>
      <c r="I178" s="1">
        <v>19280706.679999996</v>
      </c>
      <c r="J178" s="1">
        <v>19483438.089999996</v>
      </c>
      <c r="K178" s="30">
        <v>1.05731</v>
      </c>
      <c r="L178" s="1">
        <v>6653341.2400000002</v>
      </c>
      <c r="M178" s="1">
        <v>1330668.24</v>
      </c>
      <c r="N178" s="1">
        <v>597122.43000000005</v>
      </c>
      <c r="O178" s="1">
        <v>265067.61</v>
      </c>
      <c r="P178" s="1">
        <v>268558.08000000002</v>
      </c>
      <c r="Q178" s="1">
        <v>369771.33</v>
      </c>
      <c r="R178" s="1">
        <v>141979.82999999999</v>
      </c>
      <c r="S178" s="1">
        <v>220761.92</v>
      </c>
      <c r="T178" s="1">
        <v>303980.51</v>
      </c>
      <c r="U178" s="1">
        <v>165571.44</v>
      </c>
      <c r="V178" s="1">
        <v>453931.94</v>
      </c>
      <c r="W178" s="1">
        <v>391518</v>
      </c>
      <c r="X178" s="1">
        <v>264900.3</v>
      </c>
      <c r="Y178" s="1">
        <v>11427172.869999999</v>
      </c>
      <c r="Z178" s="1">
        <v>148902.29999999999</v>
      </c>
      <c r="AA178" s="1">
        <v>207371.25</v>
      </c>
      <c r="AB178" s="1">
        <v>446262.93000000005</v>
      </c>
      <c r="AC178" s="1">
        <v>48110.130000000005</v>
      </c>
      <c r="AD178" s="1">
        <v>947271.87</v>
      </c>
      <c r="AE178" s="1">
        <v>253191.19000000003</v>
      </c>
      <c r="AF178" s="1">
        <v>2035556.19</v>
      </c>
      <c r="AG178" s="1">
        <v>1464870.51</v>
      </c>
      <c r="AH178" s="1">
        <v>5395116.0434700008</v>
      </c>
      <c r="AI178" s="1">
        <v>10946652.41347</v>
      </c>
      <c r="AJ178" s="1">
        <v>1499990.9</v>
      </c>
      <c r="AK178" s="1">
        <v>9446661.5134699997</v>
      </c>
      <c r="AL178" s="33">
        <v>11032616.883469999</v>
      </c>
      <c r="AM178" s="1">
        <v>887442.11</v>
      </c>
      <c r="AN178" s="1">
        <v>887442.11</v>
      </c>
      <c r="AO178" s="1">
        <v>924481.85</v>
      </c>
      <c r="AP178" s="1">
        <v>924481.85</v>
      </c>
      <c r="AQ178" s="1">
        <v>237356.74</v>
      </c>
      <c r="AR178" s="1">
        <v>237356.74</v>
      </c>
      <c r="AS178" s="1">
        <v>247183.62</v>
      </c>
      <c r="AT178" s="1">
        <v>247183.62</v>
      </c>
      <c r="AU178" s="1">
        <v>297073.89</v>
      </c>
      <c r="AV178" s="1">
        <v>888953.93</v>
      </c>
      <c r="AW178" s="1">
        <v>352739.17</v>
      </c>
      <c r="AX178" s="1">
        <v>138101.23000000001</v>
      </c>
      <c r="AY178" s="1">
        <v>6269796.8600000003</v>
      </c>
      <c r="AZ178" s="1">
        <v>28729586.73</v>
      </c>
      <c r="BA178" s="1">
        <v>6620005.1499999985</v>
      </c>
      <c r="BB178" s="1">
        <v>54027.91</v>
      </c>
      <c r="BC178" s="1">
        <v>816916</v>
      </c>
    </row>
    <row r="179" spans="1:55" x14ac:dyDescent="0.25">
      <c r="A179" s="10" t="s">
        <v>398</v>
      </c>
      <c r="B179" s="10" t="s">
        <v>399</v>
      </c>
      <c r="C179">
        <v>875.04</v>
      </c>
      <c r="D179" s="1">
        <v>14178602.029999999</v>
      </c>
      <c r="E179" s="1">
        <v>10853313.219999999</v>
      </c>
      <c r="F179" s="12">
        <v>0.76547132058829637</v>
      </c>
      <c r="G179" s="28">
        <v>2</v>
      </c>
      <c r="H179" s="1">
        <v>99818.47</v>
      </c>
      <c r="I179" s="1">
        <v>8234686.8100000005</v>
      </c>
      <c r="J179" s="1">
        <v>8334505.2800000003</v>
      </c>
      <c r="K179" s="30">
        <v>1.05731</v>
      </c>
      <c r="L179" s="1">
        <v>3454522.53</v>
      </c>
      <c r="M179" s="1">
        <v>690904.5</v>
      </c>
      <c r="N179" s="1">
        <v>314767.78999999998</v>
      </c>
      <c r="O179" s="1">
        <v>139016.44</v>
      </c>
      <c r="P179" s="1">
        <v>130111.4</v>
      </c>
      <c r="Q179" s="1">
        <v>195853.46</v>
      </c>
      <c r="R179" s="1">
        <v>73880.91</v>
      </c>
      <c r="S179" s="1">
        <v>116379.93</v>
      </c>
      <c r="T179" s="1">
        <v>159424.56</v>
      </c>
      <c r="U179" s="1">
        <v>87284.94</v>
      </c>
      <c r="V179" s="1">
        <v>238067.56</v>
      </c>
      <c r="W179" s="1">
        <v>205334.16</v>
      </c>
      <c r="X179" s="1">
        <v>139648.53</v>
      </c>
      <c r="Y179" s="1">
        <v>5945196.71</v>
      </c>
      <c r="Z179" s="1">
        <v>78341.399999999994</v>
      </c>
      <c r="AA179" s="1">
        <v>109379.99999999999</v>
      </c>
      <c r="AB179" s="1">
        <v>235385.75999999998</v>
      </c>
      <c r="AC179" s="1">
        <v>25376.159999999996</v>
      </c>
      <c r="AD179" s="1">
        <v>499647.83999999997</v>
      </c>
      <c r="AE179" s="1">
        <v>134785.27000000002</v>
      </c>
      <c r="AF179" s="1">
        <v>1073674.0799999998</v>
      </c>
      <c r="AG179" s="1">
        <v>772660.32</v>
      </c>
      <c r="AH179" s="1">
        <v>2632506.5120399999</v>
      </c>
      <c r="AI179" s="1">
        <v>5561757.3420399996</v>
      </c>
      <c r="AJ179" s="1">
        <v>791184.91</v>
      </c>
      <c r="AK179" s="1">
        <v>4770572.4320400003</v>
      </c>
      <c r="AL179" s="33">
        <v>5607100.1420400003</v>
      </c>
      <c r="AM179" s="1">
        <v>455815.66</v>
      </c>
      <c r="AN179" s="1">
        <v>455815.66</v>
      </c>
      <c r="AO179" s="1">
        <v>474713.49</v>
      </c>
      <c r="AP179" s="1">
        <v>474713.49</v>
      </c>
      <c r="AQ179" s="1">
        <v>6803.21</v>
      </c>
      <c r="AR179" s="1">
        <v>6803.21</v>
      </c>
      <c r="AS179" s="1">
        <v>7559.13</v>
      </c>
      <c r="AT179" s="1">
        <v>7559.13</v>
      </c>
      <c r="AU179" s="1">
        <v>9070.9500000000007</v>
      </c>
      <c r="AV179" s="1">
        <v>468666.19</v>
      </c>
      <c r="AW179" s="1">
        <v>185967.92</v>
      </c>
      <c r="AX179" s="1">
        <v>72817.009999999995</v>
      </c>
      <c r="AY179" s="1">
        <v>2626305.0499999993</v>
      </c>
      <c r="AZ179" s="1">
        <v>14178602.029999999</v>
      </c>
      <c r="BA179" s="1">
        <v>2721411.1899999995</v>
      </c>
      <c r="BB179" s="1">
        <v>339.38</v>
      </c>
      <c r="BC179" s="1">
        <v>351271.39999999997</v>
      </c>
    </row>
    <row r="180" spans="1:55" x14ac:dyDescent="0.25">
      <c r="A180" s="10" t="s">
        <v>400</v>
      </c>
      <c r="B180" s="10" t="s">
        <v>401</v>
      </c>
      <c r="C180">
        <v>1909.96</v>
      </c>
      <c r="D180" s="1">
        <v>26017001.140000001</v>
      </c>
      <c r="E180" s="1">
        <v>16908692.039999999</v>
      </c>
      <c r="F180" s="12">
        <v>0.6499093400124285</v>
      </c>
      <c r="G180" s="28">
        <v>1</v>
      </c>
      <c r="H180" s="1">
        <v>900439.33</v>
      </c>
      <c r="I180" s="1">
        <v>7381100.5</v>
      </c>
      <c r="J180" s="1">
        <v>8281539.8300000001</v>
      </c>
      <c r="K180" s="30">
        <v>1.05731</v>
      </c>
      <c r="L180" s="1">
        <v>6503520.4100000001</v>
      </c>
      <c r="M180" s="1">
        <v>1300704.08</v>
      </c>
      <c r="N180" s="1">
        <v>687158.98</v>
      </c>
      <c r="O180" s="1">
        <v>305403.99</v>
      </c>
      <c r="P180" s="1">
        <v>223871.94</v>
      </c>
      <c r="Q180" s="1">
        <v>433227.85</v>
      </c>
      <c r="R180" s="1">
        <v>162538</v>
      </c>
      <c r="S180" s="1">
        <v>254356.13</v>
      </c>
      <c r="T180" s="1">
        <v>350238.42</v>
      </c>
      <c r="U180" s="1">
        <v>190467.15</v>
      </c>
      <c r="V180" s="1">
        <v>523008.54</v>
      </c>
      <c r="W180" s="1">
        <v>451096.82</v>
      </c>
      <c r="X180" s="1">
        <v>305211.21999999997</v>
      </c>
      <c r="Y180" s="1">
        <v>11690803.530000001</v>
      </c>
      <c r="Z180" s="1">
        <v>170816.4</v>
      </c>
      <c r="AA180" s="1">
        <v>238745</v>
      </c>
      <c r="AB180" s="1">
        <v>513779.24</v>
      </c>
      <c r="AC180" s="1">
        <v>55388.84</v>
      </c>
      <c r="AD180" s="1">
        <v>1090587.1600000001</v>
      </c>
      <c r="AE180" s="1">
        <v>296411.43</v>
      </c>
      <c r="AF180" s="1">
        <v>2343520.92</v>
      </c>
      <c r="AG180" s="1">
        <v>1686494.68</v>
      </c>
      <c r="AH180" s="1">
        <v>4669010.1879599988</v>
      </c>
      <c r="AI180" s="1">
        <v>11064753.857959999</v>
      </c>
      <c r="AJ180" s="1">
        <v>1726928.53</v>
      </c>
      <c r="AK180" s="1">
        <v>9337825.3279599994</v>
      </c>
      <c r="AL180" s="33">
        <v>11163724.12796</v>
      </c>
      <c r="AM180" s="1">
        <v>336381.37</v>
      </c>
      <c r="AN180" s="1">
        <v>336381.37</v>
      </c>
      <c r="AO180" s="1">
        <v>349987.81</v>
      </c>
      <c r="AP180" s="1">
        <v>349987.81</v>
      </c>
      <c r="AQ180" s="1">
        <v>37795.660000000003</v>
      </c>
      <c r="AR180" s="1">
        <v>37795.660000000003</v>
      </c>
      <c r="AS180" s="1">
        <v>39307.480000000003</v>
      </c>
      <c r="AT180" s="1">
        <v>39307.480000000003</v>
      </c>
      <c r="AU180" s="1">
        <v>46866.61</v>
      </c>
      <c r="AV180" s="1">
        <v>1023506.48</v>
      </c>
      <c r="AW180" s="1">
        <v>406129.96</v>
      </c>
      <c r="AX180" s="1">
        <v>159025.66</v>
      </c>
      <c r="AY180" s="1">
        <v>3162473.35</v>
      </c>
      <c r="AZ180" s="1">
        <v>26017001.140000001</v>
      </c>
      <c r="BA180" s="1">
        <v>623952</v>
      </c>
      <c r="BB180" s="1">
        <v>53313.509999999995</v>
      </c>
      <c r="BC180" s="1">
        <v>890924.19</v>
      </c>
    </row>
    <row r="181" spans="1:55" x14ac:dyDescent="0.25">
      <c r="A181" s="10" t="s">
        <v>402</v>
      </c>
      <c r="B181" s="10" t="s">
        <v>403</v>
      </c>
      <c r="C181">
        <v>239.5</v>
      </c>
      <c r="D181" s="1">
        <v>3695424.43</v>
      </c>
      <c r="E181" s="1">
        <v>2377814.0699999998</v>
      </c>
      <c r="F181" s="12">
        <v>0.64344816543846894</v>
      </c>
      <c r="G181" s="28">
        <v>1</v>
      </c>
      <c r="H181" s="1">
        <v>130901.65</v>
      </c>
      <c r="I181" s="1">
        <v>500855.02</v>
      </c>
      <c r="J181" s="1">
        <v>631756.67000000004</v>
      </c>
      <c r="K181" s="30">
        <v>1.05731</v>
      </c>
      <c r="L181" s="1">
        <v>883798.82</v>
      </c>
      <c r="M181" s="1">
        <v>176759.76</v>
      </c>
      <c r="N181" s="1">
        <v>85714.8</v>
      </c>
      <c r="O181" s="1">
        <v>37455.199999999997</v>
      </c>
      <c r="P181" s="1">
        <v>33392.19</v>
      </c>
      <c r="Q181" s="1">
        <v>52488.72</v>
      </c>
      <c r="R181" s="1">
        <v>19915.72</v>
      </c>
      <c r="S181" s="1">
        <v>31494.560000000001</v>
      </c>
      <c r="T181" s="1">
        <v>42953.760000000002</v>
      </c>
      <c r="U181" s="1">
        <v>23695.91</v>
      </c>
      <c r="V181" s="1">
        <v>64142.55</v>
      </c>
      <c r="W181" s="1">
        <v>55323.19</v>
      </c>
      <c r="X181" s="1">
        <v>37791.480000000003</v>
      </c>
      <c r="Y181" s="1">
        <v>1544926.66</v>
      </c>
      <c r="Z181" s="1">
        <v>21285</v>
      </c>
      <c r="AA181" s="1">
        <v>29937.5</v>
      </c>
      <c r="AB181" s="1">
        <v>64425.5</v>
      </c>
      <c r="AC181" s="1">
        <v>6945.5</v>
      </c>
      <c r="AD181" s="1">
        <v>136754.5</v>
      </c>
      <c r="AE181" s="1">
        <v>35764.5</v>
      </c>
      <c r="AF181" s="1">
        <v>293866.5</v>
      </c>
      <c r="AG181" s="1">
        <v>211478.5</v>
      </c>
      <c r="AH181" s="1">
        <v>680343.49949999992</v>
      </c>
      <c r="AI181" s="1">
        <v>1480800.9994999999</v>
      </c>
      <c r="AJ181" s="1">
        <v>216548.71</v>
      </c>
      <c r="AK181" s="1">
        <v>1264252.2895</v>
      </c>
      <c r="AL181" s="33">
        <v>1493211.3994999998</v>
      </c>
      <c r="AM181" s="1">
        <v>85418.19</v>
      </c>
      <c r="AN181" s="1">
        <v>85418.19</v>
      </c>
      <c r="AO181" s="1">
        <v>89197.75</v>
      </c>
      <c r="AP181" s="1">
        <v>89197.75</v>
      </c>
      <c r="AQ181" s="1">
        <v>20409.650000000001</v>
      </c>
      <c r="AR181" s="1">
        <v>20409.650000000001</v>
      </c>
      <c r="AS181" s="1">
        <v>21921.48</v>
      </c>
      <c r="AT181" s="1">
        <v>21921.48</v>
      </c>
      <c r="AU181" s="1">
        <v>25701.040000000001</v>
      </c>
      <c r="AV181" s="1">
        <v>127749.33</v>
      </c>
      <c r="AW181" s="1">
        <v>50691.25</v>
      </c>
      <c r="AX181" s="1">
        <v>19250.47</v>
      </c>
      <c r="AY181" s="1">
        <v>657286.23</v>
      </c>
      <c r="AZ181" s="1">
        <v>3695424.43</v>
      </c>
      <c r="BA181" s="1">
        <v>146334.33999999997</v>
      </c>
      <c r="BB181" s="1">
        <v>21071.739999999998</v>
      </c>
      <c r="BC181" s="1">
        <v>103221.37000000001</v>
      </c>
    </row>
    <row r="182" spans="1:55" x14ac:dyDescent="0.25">
      <c r="A182" s="10" t="s">
        <v>404</v>
      </c>
      <c r="B182" s="10" t="s">
        <v>405</v>
      </c>
      <c r="C182">
        <v>172.38</v>
      </c>
      <c r="D182" s="1">
        <v>2919715.93</v>
      </c>
      <c r="E182" s="1">
        <v>2063352.26</v>
      </c>
      <c r="F182" s="12">
        <v>0.70669623671231596</v>
      </c>
      <c r="G182" s="28">
        <v>1</v>
      </c>
      <c r="H182" s="1">
        <v>51268.01</v>
      </c>
      <c r="I182" s="1">
        <v>1624511.3400000003</v>
      </c>
      <c r="J182" s="1">
        <v>1675779.3500000003</v>
      </c>
      <c r="K182" s="30">
        <v>1.05731</v>
      </c>
      <c r="L182" s="1">
        <v>667711.07999999996</v>
      </c>
      <c r="M182" s="1">
        <v>133542.21</v>
      </c>
      <c r="N182" s="1">
        <v>61224.85</v>
      </c>
      <c r="O182" s="1">
        <v>27371.11</v>
      </c>
      <c r="P182" s="1">
        <v>27064.27</v>
      </c>
      <c r="Q182" s="1">
        <v>38387.269999999997</v>
      </c>
      <c r="R182" s="1">
        <v>14133.73</v>
      </c>
      <c r="S182" s="1">
        <v>22796.06</v>
      </c>
      <c r="T182" s="1">
        <v>31389.29</v>
      </c>
      <c r="U182" s="1">
        <v>17097.05</v>
      </c>
      <c r="V182" s="1">
        <v>46873.4</v>
      </c>
      <c r="W182" s="1">
        <v>40428.480000000003</v>
      </c>
      <c r="X182" s="1">
        <v>27353.83</v>
      </c>
      <c r="Y182" s="1">
        <v>1155372.6300000001</v>
      </c>
      <c r="Z182" s="1">
        <v>15432.3</v>
      </c>
      <c r="AA182" s="1">
        <v>21547.5</v>
      </c>
      <c r="AB182" s="1">
        <v>46370.22</v>
      </c>
      <c r="AC182" s="1">
        <v>4999.0200000000004</v>
      </c>
      <c r="AD182" s="1">
        <v>98428.98000000001</v>
      </c>
      <c r="AE182" s="1">
        <v>26531.269999999997</v>
      </c>
      <c r="AF182" s="1">
        <v>211510.25999999998</v>
      </c>
      <c r="AG182" s="1">
        <v>152211.53999999998</v>
      </c>
      <c r="AH182" s="1">
        <v>546260.19137999997</v>
      </c>
      <c r="AI182" s="1">
        <v>1123291.2813800001</v>
      </c>
      <c r="AJ182" s="1">
        <v>155860.82</v>
      </c>
      <c r="AK182" s="1">
        <v>967430.46137999999</v>
      </c>
      <c r="AL182" s="33">
        <v>1132223.6613799999</v>
      </c>
      <c r="AM182" s="1">
        <v>82394.539999999994</v>
      </c>
      <c r="AN182" s="1">
        <v>82394.539999999994</v>
      </c>
      <c r="AO182" s="1">
        <v>86174.1</v>
      </c>
      <c r="AP182" s="1">
        <v>86174.1</v>
      </c>
      <c r="AQ182" s="1">
        <v>28724.7</v>
      </c>
      <c r="AR182" s="1">
        <v>28724.7</v>
      </c>
      <c r="AS182" s="1">
        <v>29480.61</v>
      </c>
      <c r="AT182" s="1">
        <v>29480.61</v>
      </c>
      <c r="AU182" s="1">
        <v>35527.919999999998</v>
      </c>
      <c r="AV182" s="1">
        <v>92221.41</v>
      </c>
      <c r="AW182" s="1">
        <v>36593.68</v>
      </c>
      <c r="AX182" s="1">
        <v>14228.61</v>
      </c>
      <c r="AY182" s="1">
        <v>632119.52</v>
      </c>
      <c r="AZ182" s="1">
        <v>2919715.93</v>
      </c>
      <c r="BA182" s="1">
        <v>453609.88000000006</v>
      </c>
      <c r="BB182" s="1">
        <v>33450.089999999997</v>
      </c>
      <c r="BC182" s="1">
        <v>94215.08</v>
      </c>
    </row>
    <row r="183" spans="1:55" x14ac:dyDescent="0.25">
      <c r="A183" s="10" t="s">
        <v>406</v>
      </c>
      <c r="B183" s="10" t="s">
        <v>407</v>
      </c>
      <c r="C183">
        <v>984.29</v>
      </c>
      <c r="D183" s="1">
        <v>16652071.82</v>
      </c>
      <c r="E183" s="1">
        <v>12093998.190000001</v>
      </c>
      <c r="F183" s="12">
        <v>0.72627588451032765</v>
      </c>
      <c r="G183" s="28">
        <v>1</v>
      </c>
      <c r="H183" s="1">
        <v>182732.81</v>
      </c>
      <c r="I183" s="1">
        <v>10200891.380000001</v>
      </c>
      <c r="J183" s="1">
        <v>10383624.190000001</v>
      </c>
      <c r="K183" s="30">
        <v>1.05731</v>
      </c>
      <c r="L183" s="1">
        <v>3875893.6</v>
      </c>
      <c r="M183" s="1">
        <v>775178.72</v>
      </c>
      <c r="N183" s="1">
        <v>353663.58</v>
      </c>
      <c r="O183" s="1">
        <v>157023.75</v>
      </c>
      <c r="P183" s="1">
        <v>154360.87</v>
      </c>
      <c r="Q183" s="1">
        <v>221706.11</v>
      </c>
      <c r="R183" s="1">
        <v>83517.55</v>
      </c>
      <c r="S183" s="1">
        <v>131077.39000000001</v>
      </c>
      <c r="T183" s="1">
        <v>180075.41</v>
      </c>
      <c r="U183" s="1">
        <v>98083.08</v>
      </c>
      <c r="V183" s="1">
        <v>268905.33</v>
      </c>
      <c r="W183" s="1">
        <v>231931.85</v>
      </c>
      <c r="X183" s="1">
        <v>157284.54999999999</v>
      </c>
      <c r="Y183" s="1">
        <v>6688701.79</v>
      </c>
      <c r="Z183" s="1">
        <v>87791.4</v>
      </c>
      <c r="AA183" s="1">
        <v>123036.25</v>
      </c>
      <c r="AB183" s="1">
        <v>264774.01</v>
      </c>
      <c r="AC183" s="1">
        <v>28544.41</v>
      </c>
      <c r="AD183" s="1">
        <v>562029.59</v>
      </c>
      <c r="AE183" s="1">
        <v>151997.43</v>
      </c>
      <c r="AF183" s="1">
        <v>1207723.83</v>
      </c>
      <c r="AG183" s="1">
        <v>869128.07</v>
      </c>
      <c r="AH183" s="1">
        <v>3114834.07179</v>
      </c>
      <c r="AI183" s="1">
        <v>6409859.0617899997</v>
      </c>
      <c r="AJ183" s="1">
        <v>889965.48</v>
      </c>
      <c r="AK183" s="1">
        <v>5519893.5817900002</v>
      </c>
      <c r="AL183" s="33">
        <v>6460862.9817900006</v>
      </c>
      <c r="AM183" s="1">
        <v>524603.76</v>
      </c>
      <c r="AN183" s="1">
        <v>524603.76</v>
      </c>
      <c r="AO183" s="1">
        <v>546525.25</v>
      </c>
      <c r="AP183" s="1">
        <v>546525.25</v>
      </c>
      <c r="AQ183" s="1">
        <v>101292.37</v>
      </c>
      <c r="AR183" s="1">
        <v>101292.37</v>
      </c>
      <c r="AS183" s="1">
        <v>105827.84</v>
      </c>
      <c r="AT183" s="1">
        <v>105827.84</v>
      </c>
      <c r="AU183" s="1">
        <v>126993.41</v>
      </c>
      <c r="AV183" s="1">
        <v>527627.42000000004</v>
      </c>
      <c r="AW183" s="1">
        <v>209363.89</v>
      </c>
      <c r="AX183" s="1">
        <v>82023.759999999995</v>
      </c>
      <c r="AY183" s="1">
        <v>3502506.92</v>
      </c>
      <c r="AZ183" s="1">
        <v>16652071.82</v>
      </c>
      <c r="BA183" s="1">
        <v>3996748.4200000004</v>
      </c>
      <c r="BB183" s="1">
        <v>97561.31</v>
      </c>
      <c r="BC183" s="1">
        <v>509426.58</v>
      </c>
    </row>
    <row r="184" spans="1:55" x14ac:dyDescent="0.25">
      <c r="A184" s="10" t="s">
        <v>408</v>
      </c>
      <c r="B184" s="10" t="s">
        <v>409</v>
      </c>
      <c r="C184">
        <v>835.56</v>
      </c>
      <c r="D184" s="1">
        <v>13720779.199999999</v>
      </c>
      <c r="E184" s="1">
        <v>9830864.7200000007</v>
      </c>
      <c r="F184" s="12">
        <v>0.71649463756402409</v>
      </c>
      <c r="G184" s="28">
        <v>1</v>
      </c>
      <c r="H184" s="1">
        <v>202769.75</v>
      </c>
      <c r="I184" s="1">
        <v>8976046.0600000005</v>
      </c>
      <c r="J184" s="1">
        <v>9178815.8100000005</v>
      </c>
      <c r="K184" s="30">
        <v>1.05731</v>
      </c>
      <c r="L184" s="1">
        <v>3200979.59</v>
      </c>
      <c r="M184" s="1">
        <v>640195.91</v>
      </c>
      <c r="N184" s="1">
        <v>300361.94</v>
      </c>
      <c r="O184" s="1">
        <v>133254.1</v>
      </c>
      <c r="P184" s="1">
        <v>126037.73</v>
      </c>
      <c r="Q184" s="1">
        <v>188019.32</v>
      </c>
      <c r="R184" s="1">
        <v>71311.13</v>
      </c>
      <c r="S184" s="1">
        <v>111280.8</v>
      </c>
      <c r="T184" s="1">
        <v>152816.29</v>
      </c>
      <c r="U184" s="1">
        <v>83085.67</v>
      </c>
      <c r="V184" s="1">
        <v>228199.48</v>
      </c>
      <c r="W184" s="1">
        <v>196822.9</v>
      </c>
      <c r="X184" s="1">
        <v>133529.91</v>
      </c>
      <c r="Y184" s="1">
        <v>5565894.7700000014</v>
      </c>
      <c r="Z184" s="1">
        <v>74623.5</v>
      </c>
      <c r="AA184" s="1">
        <v>104445</v>
      </c>
      <c r="AB184" s="1">
        <v>224765.64</v>
      </c>
      <c r="AC184" s="1">
        <v>24231.239999999998</v>
      </c>
      <c r="AD184" s="1">
        <v>477104.76</v>
      </c>
      <c r="AE184" s="1">
        <v>128572.53</v>
      </c>
      <c r="AF184" s="1">
        <v>1025232.1199999999</v>
      </c>
      <c r="AG184" s="1">
        <v>737799.48</v>
      </c>
      <c r="AH184" s="1">
        <v>2553607.2405599998</v>
      </c>
      <c r="AI184" s="1">
        <v>5350381.5105600003</v>
      </c>
      <c r="AJ184" s="1">
        <v>755488.28</v>
      </c>
      <c r="AK184" s="1">
        <v>4594893.2305599991</v>
      </c>
      <c r="AL184" s="33">
        <v>5393678.5405599996</v>
      </c>
      <c r="AM184" s="1">
        <v>377956.6</v>
      </c>
      <c r="AN184" s="1">
        <v>377956.6</v>
      </c>
      <c r="AO184" s="1">
        <v>393830.78</v>
      </c>
      <c r="AP184" s="1">
        <v>393830.78</v>
      </c>
      <c r="AQ184" s="1">
        <v>98268.71</v>
      </c>
      <c r="AR184" s="1">
        <v>98268.71</v>
      </c>
      <c r="AS184" s="1">
        <v>102048.28</v>
      </c>
      <c r="AT184" s="1">
        <v>102048.28</v>
      </c>
      <c r="AU184" s="1">
        <v>122457.94</v>
      </c>
      <c r="AV184" s="1">
        <v>447500.62</v>
      </c>
      <c r="AW184" s="1">
        <v>177569.37</v>
      </c>
      <c r="AX184" s="1">
        <v>69469.100000000006</v>
      </c>
      <c r="AY184" s="1">
        <v>2761205.77</v>
      </c>
      <c r="AZ184" s="1">
        <v>13720779.199999999</v>
      </c>
      <c r="BA184" s="1">
        <v>2409685.2100000004</v>
      </c>
      <c r="BB184" s="1">
        <v>151694.53</v>
      </c>
      <c r="BC184" s="1">
        <v>392871.11999999994</v>
      </c>
    </row>
    <row r="185" spans="1:55" x14ac:dyDescent="0.25">
      <c r="A185" s="10" t="s">
        <v>410</v>
      </c>
      <c r="B185" s="10" t="s">
        <v>411</v>
      </c>
      <c r="C185">
        <v>821.05</v>
      </c>
      <c r="D185" s="1">
        <v>13370885.890000001</v>
      </c>
      <c r="E185" s="1">
        <v>9617362.0800000001</v>
      </c>
      <c r="F185" s="12">
        <v>0.71927635604105811</v>
      </c>
      <c r="G185" s="28">
        <v>1</v>
      </c>
      <c r="H185" s="1">
        <v>169701.01</v>
      </c>
      <c r="I185" s="1">
        <v>6434002.4300000006</v>
      </c>
      <c r="J185" s="1">
        <v>6603703.4400000004</v>
      </c>
      <c r="K185" s="30">
        <v>1.05731</v>
      </c>
      <c r="L185" s="1">
        <v>3157041.75</v>
      </c>
      <c r="M185" s="1">
        <v>631408.35</v>
      </c>
      <c r="N185" s="1">
        <v>294599.59999999998</v>
      </c>
      <c r="O185" s="1">
        <v>131093.22</v>
      </c>
      <c r="P185" s="1">
        <v>122569.86</v>
      </c>
      <c r="Q185" s="1">
        <v>185669.08</v>
      </c>
      <c r="R185" s="1">
        <v>70026.25</v>
      </c>
      <c r="S185" s="1">
        <v>109181.17</v>
      </c>
      <c r="T185" s="1">
        <v>150338.18</v>
      </c>
      <c r="U185" s="1">
        <v>81885.87</v>
      </c>
      <c r="V185" s="1">
        <v>224498.94</v>
      </c>
      <c r="W185" s="1">
        <v>193631.18</v>
      </c>
      <c r="X185" s="1">
        <v>131010.47</v>
      </c>
      <c r="Y185" s="1">
        <v>5482953.9199999999</v>
      </c>
      <c r="Z185" s="1">
        <v>73572.299999999988</v>
      </c>
      <c r="AA185" s="1">
        <v>102631.25</v>
      </c>
      <c r="AB185" s="1">
        <v>220862.44999999995</v>
      </c>
      <c r="AC185" s="1">
        <v>23810.449999999997</v>
      </c>
      <c r="AD185" s="1">
        <v>468819.55</v>
      </c>
      <c r="AE185" s="1">
        <v>127158.9</v>
      </c>
      <c r="AF185" s="1">
        <v>1007428.3499999999</v>
      </c>
      <c r="AG185" s="1">
        <v>724987.14999999991</v>
      </c>
      <c r="AH185" s="1">
        <v>2484638.2345499997</v>
      </c>
      <c r="AI185" s="1">
        <v>5233908.6345499996</v>
      </c>
      <c r="AJ185" s="1">
        <v>742368.77</v>
      </c>
      <c r="AK185" s="1">
        <v>4491539.8645500001</v>
      </c>
      <c r="AL185" s="33">
        <v>5276453.78455</v>
      </c>
      <c r="AM185" s="1">
        <v>373421.12</v>
      </c>
      <c r="AN185" s="1">
        <v>373421.12</v>
      </c>
      <c r="AO185" s="1">
        <v>389295.3</v>
      </c>
      <c r="AP185" s="1">
        <v>389295.3</v>
      </c>
      <c r="AQ185" s="1">
        <v>75591.320000000007</v>
      </c>
      <c r="AR185" s="1">
        <v>75591.320000000007</v>
      </c>
      <c r="AS185" s="1">
        <v>78614.97</v>
      </c>
      <c r="AT185" s="1">
        <v>78614.97</v>
      </c>
      <c r="AU185" s="1">
        <v>94489.15</v>
      </c>
      <c r="AV185" s="1">
        <v>439941.48</v>
      </c>
      <c r="AW185" s="1">
        <v>174569.89</v>
      </c>
      <c r="AX185" s="1">
        <v>68632.12</v>
      </c>
      <c r="AY185" s="1">
        <v>2611478.06</v>
      </c>
      <c r="AZ185" s="1">
        <v>13370885.890000001</v>
      </c>
      <c r="BA185" s="1">
        <v>1938720.5699999998</v>
      </c>
      <c r="BB185" s="1">
        <v>37431.58</v>
      </c>
      <c r="BC185" s="1">
        <v>310922.01999999996</v>
      </c>
    </row>
    <row r="186" spans="1:55" x14ac:dyDescent="0.25">
      <c r="A186" s="10" t="s">
        <v>412</v>
      </c>
      <c r="B186" s="10" t="s">
        <v>413</v>
      </c>
      <c r="C186">
        <v>2637.73</v>
      </c>
      <c r="D186" s="1">
        <v>39848290.539999999</v>
      </c>
      <c r="E186" s="1">
        <v>27853349.5</v>
      </c>
      <c r="F186" s="12">
        <v>0.69898480267404717</v>
      </c>
      <c r="G186" s="28">
        <v>1</v>
      </c>
      <c r="H186" s="1">
        <v>792078.44</v>
      </c>
      <c r="I186" s="1">
        <v>20088794.290000007</v>
      </c>
      <c r="J186" s="1">
        <v>20880872.730000008</v>
      </c>
      <c r="K186" s="30">
        <v>1.05731</v>
      </c>
      <c r="L186" s="1">
        <v>9734752.2899999991</v>
      </c>
      <c r="M186" s="1">
        <v>1946950.45</v>
      </c>
      <c r="N186" s="1">
        <v>949345.43</v>
      </c>
      <c r="O186" s="1">
        <v>421371.07</v>
      </c>
      <c r="P186" s="1">
        <v>356830.08</v>
      </c>
      <c r="Q186" s="1">
        <v>589910.62</v>
      </c>
      <c r="R186" s="1">
        <v>224854.94</v>
      </c>
      <c r="S186" s="1">
        <v>351239.42</v>
      </c>
      <c r="T186" s="1">
        <v>483229.89</v>
      </c>
      <c r="U186" s="1">
        <v>263354.58</v>
      </c>
      <c r="V186" s="1">
        <v>721603.76</v>
      </c>
      <c r="W186" s="1">
        <v>622385.94999999995</v>
      </c>
      <c r="X186" s="1">
        <v>421465.02</v>
      </c>
      <c r="Y186" s="1">
        <v>17087293.499999996</v>
      </c>
      <c r="Z186" s="1">
        <v>235258.2</v>
      </c>
      <c r="AA186" s="1">
        <v>329716.24999999994</v>
      </c>
      <c r="AB186" s="1">
        <v>709549.37</v>
      </c>
      <c r="AC186" s="1">
        <v>76494.17</v>
      </c>
      <c r="AD186" s="1">
        <v>1506143.83</v>
      </c>
      <c r="AE186" s="1">
        <v>402089.02999999997</v>
      </c>
      <c r="AF186" s="1">
        <v>3236494.71</v>
      </c>
      <c r="AG186" s="1">
        <v>2329115.59</v>
      </c>
      <c r="AH186" s="1">
        <v>7305233.6562299998</v>
      </c>
      <c r="AI186" s="1">
        <v>16130094.806229997</v>
      </c>
      <c r="AJ186" s="1">
        <v>2384956.33</v>
      </c>
      <c r="AK186" s="1">
        <v>13745138.476229997</v>
      </c>
      <c r="AL186" s="33">
        <v>16266776.646229997</v>
      </c>
      <c r="AM186" s="1">
        <v>942623.77</v>
      </c>
      <c r="AN186" s="1">
        <v>942623.77</v>
      </c>
      <c r="AO186" s="1">
        <v>981931.26</v>
      </c>
      <c r="AP186" s="1">
        <v>981931.26</v>
      </c>
      <c r="AQ186" s="1">
        <v>84662.27</v>
      </c>
      <c r="AR186" s="1">
        <v>84662.27</v>
      </c>
      <c r="AS186" s="1">
        <v>87685.93</v>
      </c>
      <c r="AT186" s="1">
        <v>87685.93</v>
      </c>
      <c r="AU186" s="1">
        <v>105827.84</v>
      </c>
      <c r="AV186" s="1">
        <v>1413557.7</v>
      </c>
      <c r="AW186" s="1">
        <v>560903.27</v>
      </c>
      <c r="AX186" s="1">
        <v>220124.99</v>
      </c>
      <c r="AY186" s="1">
        <v>6494220.2599999998</v>
      </c>
      <c r="AZ186" s="1">
        <v>39848290.539999999</v>
      </c>
      <c r="BA186" s="1">
        <v>3204111.9299999997</v>
      </c>
      <c r="BB186" s="1">
        <v>70290.899999999994</v>
      </c>
      <c r="BC186" s="1">
        <v>1062884.8899999999</v>
      </c>
    </row>
    <row r="187" spans="1:55" x14ac:dyDescent="0.25">
      <c r="A187" s="10" t="s">
        <v>414</v>
      </c>
      <c r="B187" s="10" t="s">
        <v>415</v>
      </c>
      <c r="C187">
        <v>1702.14</v>
      </c>
      <c r="D187" s="1">
        <v>24786748.760000002</v>
      </c>
      <c r="E187" s="1">
        <v>25659954.259999998</v>
      </c>
      <c r="F187" s="12">
        <v>1.0352287227524226</v>
      </c>
      <c r="G187" s="28">
        <v>4</v>
      </c>
      <c r="H187" s="1">
        <v>1907.31</v>
      </c>
      <c r="I187" s="1">
        <v>6198666.4299999997</v>
      </c>
      <c r="J187" s="1">
        <v>6200573.7399999993</v>
      </c>
      <c r="K187" s="30">
        <v>1.05731</v>
      </c>
      <c r="L187" s="1">
        <v>6197396.1299999999</v>
      </c>
      <c r="M187" s="1">
        <v>1239479.22</v>
      </c>
      <c r="N187" s="1">
        <v>612248.56999999995</v>
      </c>
      <c r="O187" s="1">
        <v>271550.24</v>
      </c>
      <c r="P187" s="1">
        <v>224850.24</v>
      </c>
      <c r="Q187" s="1">
        <v>384656.19</v>
      </c>
      <c r="R187" s="1">
        <v>145192.04999999999</v>
      </c>
      <c r="S187" s="1">
        <v>226460.94</v>
      </c>
      <c r="T187" s="1">
        <v>311414.82</v>
      </c>
      <c r="U187" s="1">
        <v>169770.72</v>
      </c>
      <c r="V187" s="1">
        <v>465033.53</v>
      </c>
      <c r="W187" s="1">
        <v>401093.17</v>
      </c>
      <c r="X187" s="1">
        <v>271738.76</v>
      </c>
      <c r="Y187" s="1">
        <v>10920884.58</v>
      </c>
      <c r="Z187" s="1">
        <v>152472.59999999998</v>
      </c>
      <c r="AA187" s="1">
        <v>212767.5</v>
      </c>
      <c r="AB187" s="1">
        <v>457875.66</v>
      </c>
      <c r="AC187" s="1">
        <v>49362.06</v>
      </c>
      <c r="AD187" s="1">
        <v>485960.97</v>
      </c>
      <c r="AE187" s="1">
        <v>263549.90000000002</v>
      </c>
      <c r="AF187" s="1">
        <v>2088525.7799999998</v>
      </c>
      <c r="AG187" s="1">
        <v>1502989.62</v>
      </c>
      <c r="AH187" s="1">
        <v>4616650.2191400006</v>
      </c>
      <c r="AI187" s="1">
        <v>9830154.3091400005</v>
      </c>
      <c r="AJ187" s="1">
        <v>1539023.92</v>
      </c>
      <c r="AK187" s="1">
        <v>8291130.3891400024</v>
      </c>
      <c r="AL187" s="33">
        <v>9918355.7691400014</v>
      </c>
      <c r="AM187" s="1">
        <v>548792.99</v>
      </c>
      <c r="AN187" s="1">
        <v>548792.99</v>
      </c>
      <c r="AO187" s="1">
        <v>571470.38</v>
      </c>
      <c r="AP187" s="1">
        <v>571470.38</v>
      </c>
      <c r="AQ187" s="1">
        <v>54425.75</v>
      </c>
      <c r="AR187" s="1">
        <v>54425.75</v>
      </c>
      <c r="AS187" s="1">
        <v>56693.49</v>
      </c>
      <c r="AT187" s="1">
        <v>56693.49</v>
      </c>
      <c r="AU187" s="1">
        <v>68032.179999999993</v>
      </c>
      <c r="AV187" s="1">
        <v>912387.24</v>
      </c>
      <c r="AW187" s="1">
        <v>362037.56</v>
      </c>
      <c r="AX187" s="1">
        <v>142286.10999999999</v>
      </c>
      <c r="AY187" s="1">
        <v>3947508.3100000005</v>
      </c>
      <c r="AZ187" s="1">
        <v>24786748.760000002</v>
      </c>
      <c r="BA187" s="1">
        <v>1584900.6700000002</v>
      </c>
      <c r="BB187" s="1">
        <v>29096.720000000005</v>
      </c>
      <c r="BC187" s="1">
        <v>682935.76000000013</v>
      </c>
    </row>
    <row r="188" spans="1:55" x14ac:dyDescent="0.25">
      <c r="A188" s="10" t="s">
        <v>416</v>
      </c>
      <c r="B188" s="10" t="s">
        <v>417</v>
      </c>
      <c r="C188">
        <v>1308.1099999999999</v>
      </c>
      <c r="D188" s="1">
        <v>20171718.010000002</v>
      </c>
      <c r="E188" s="1">
        <v>12979335.969999999</v>
      </c>
      <c r="F188" s="12">
        <v>0.64344226721618725</v>
      </c>
      <c r="G188" s="28">
        <v>1</v>
      </c>
      <c r="H188" s="1">
        <v>779567.07</v>
      </c>
      <c r="I188" s="1">
        <v>9899805.8399999999</v>
      </c>
      <c r="J188" s="1">
        <v>10679372.91</v>
      </c>
      <c r="K188" s="30">
        <v>1.05731</v>
      </c>
      <c r="L188" s="1">
        <v>4925359.68</v>
      </c>
      <c r="M188" s="1">
        <v>985071.93</v>
      </c>
      <c r="N188" s="1">
        <v>470350.96</v>
      </c>
      <c r="O188" s="1">
        <v>208884.8</v>
      </c>
      <c r="P188" s="1">
        <v>181712.4</v>
      </c>
      <c r="Q188" s="1">
        <v>298480.67</v>
      </c>
      <c r="R188" s="1">
        <v>111785.03</v>
      </c>
      <c r="S188" s="1">
        <v>174269.94</v>
      </c>
      <c r="T188" s="1">
        <v>239549.86</v>
      </c>
      <c r="U188" s="1">
        <v>130477.49</v>
      </c>
      <c r="V188" s="1">
        <v>357718.1</v>
      </c>
      <c r="W188" s="1">
        <v>308533.2</v>
      </c>
      <c r="X188" s="1">
        <v>209112.87</v>
      </c>
      <c r="Y188" s="1">
        <v>8601306.9299999997</v>
      </c>
      <c r="Z188" s="1">
        <v>116815.5</v>
      </c>
      <c r="AA188" s="1">
        <v>163513.75</v>
      </c>
      <c r="AB188" s="1">
        <v>351881.58999999997</v>
      </c>
      <c r="AC188" s="1">
        <v>37935.19</v>
      </c>
      <c r="AD188" s="1">
        <v>746930.81</v>
      </c>
      <c r="AE188" s="1">
        <v>204409.09000000003</v>
      </c>
      <c r="AF188" s="1">
        <v>1605050.9700000002</v>
      </c>
      <c r="AG188" s="1">
        <v>1155061.1300000001</v>
      </c>
      <c r="AH188" s="1">
        <v>3711273.3416099995</v>
      </c>
      <c r="AI188" s="1">
        <v>8092871.3716099998</v>
      </c>
      <c r="AJ188" s="1">
        <v>1182753.81</v>
      </c>
      <c r="AK188" s="1">
        <v>6910117.5616100002</v>
      </c>
      <c r="AL188" s="33">
        <v>8160654.9916099999</v>
      </c>
      <c r="AM188" s="1">
        <v>555596.21</v>
      </c>
      <c r="AN188" s="1">
        <v>555596.21</v>
      </c>
      <c r="AO188" s="1">
        <v>579029.51</v>
      </c>
      <c r="AP188" s="1">
        <v>579029.51</v>
      </c>
      <c r="AQ188" s="1">
        <v>9826.8700000000008</v>
      </c>
      <c r="AR188" s="1">
        <v>9826.8700000000008</v>
      </c>
      <c r="AS188" s="1">
        <v>10582.78</v>
      </c>
      <c r="AT188" s="1">
        <v>10582.78</v>
      </c>
      <c r="AU188" s="1">
        <v>12094.61</v>
      </c>
      <c r="AV188" s="1">
        <v>700731.54</v>
      </c>
      <c r="AW188" s="1">
        <v>278052.03999999998</v>
      </c>
      <c r="AX188" s="1">
        <v>108807.03</v>
      </c>
      <c r="AY188" s="1">
        <v>3409755.9599999995</v>
      </c>
      <c r="AZ188" s="1">
        <v>20171718.010000002</v>
      </c>
      <c r="BA188" s="1">
        <v>2487171.9500000002</v>
      </c>
      <c r="BB188" s="1">
        <v>25016.31</v>
      </c>
      <c r="BC188" s="1">
        <v>679055.94</v>
      </c>
    </row>
    <row r="189" spans="1:55" x14ac:dyDescent="0.25">
      <c r="A189" s="10" t="s">
        <v>418</v>
      </c>
      <c r="B189" s="10" t="s">
        <v>419</v>
      </c>
      <c r="C189">
        <v>2307.8200000000002</v>
      </c>
      <c r="D189" s="1">
        <v>31790040.620000001</v>
      </c>
      <c r="E189" s="1">
        <v>23095060.189999998</v>
      </c>
      <c r="F189" s="12">
        <v>0.72648728153779873</v>
      </c>
      <c r="G189" s="28">
        <v>1</v>
      </c>
      <c r="H189" s="1">
        <v>292108.68</v>
      </c>
      <c r="I189" s="1">
        <v>10353856.770000001</v>
      </c>
      <c r="J189" s="1">
        <v>10645965.450000001</v>
      </c>
      <c r="K189" s="30">
        <v>1.05731</v>
      </c>
      <c r="L189" s="1">
        <v>7885041.3099999996</v>
      </c>
      <c r="M189" s="1">
        <v>1577008.26</v>
      </c>
      <c r="N189" s="1">
        <v>830497.18</v>
      </c>
      <c r="O189" s="1">
        <v>368069.43</v>
      </c>
      <c r="P189" s="1">
        <v>274603.48</v>
      </c>
      <c r="Q189" s="1">
        <v>527237.51</v>
      </c>
      <c r="R189" s="1">
        <v>197229.9</v>
      </c>
      <c r="S189" s="1">
        <v>307147.03000000003</v>
      </c>
      <c r="T189" s="1">
        <v>422103.37</v>
      </c>
      <c r="U189" s="1">
        <v>230360.27</v>
      </c>
      <c r="V189" s="1">
        <v>630323.97</v>
      </c>
      <c r="W189" s="1">
        <v>543656.79</v>
      </c>
      <c r="X189" s="1">
        <v>368556.95</v>
      </c>
      <c r="Y189" s="1">
        <v>14161835.449999999</v>
      </c>
      <c r="Z189" s="1">
        <v>206263.8</v>
      </c>
      <c r="AA189" s="1">
        <v>288477.49999999994</v>
      </c>
      <c r="AB189" s="1">
        <v>620803.57999999996</v>
      </c>
      <c r="AC189" s="1">
        <v>66926.78</v>
      </c>
      <c r="AD189" s="1">
        <v>1317765.22</v>
      </c>
      <c r="AE189" s="1">
        <v>361673.44999999995</v>
      </c>
      <c r="AF189" s="1">
        <v>2831695.1399999997</v>
      </c>
      <c r="AG189" s="1">
        <v>2037805.0599999996</v>
      </c>
      <c r="AH189" s="1">
        <v>5718079.484819998</v>
      </c>
      <c r="AI189" s="1">
        <v>13449490.014819998</v>
      </c>
      <c r="AJ189" s="1">
        <v>2086661.6</v>
      </c>
      <c r="AK189" s="1">
        <v>11362828.414819997</v>
      </c>
      <c r="AL189" s="33">
        <v>13569076.584819997</v>
      </c>
      <c r="AM189" s="1">
        <v>436917.83</v>
      </c>
      <c r="AN189" s="1">
        <v>436917.83</v>
      </c>
      <c r="AO189" s="1">
        <v>455059.75</v>
      </c>
      <c r="AP189" s="1">
        <v>455059.75</v>
      </c>
      <c r="AQ189" s="1">
        <v>66520.36</v>
      </c>
      <c r="AR189" s="1">
        <v>66520.36</v>
      </c>
      <c r="AS189" s="1">
        <v>69544.009999999995</v>
      </c>
      <c r="AT189" s="1">
        <v>69544.009999999995</v>
      </c>
      <c r="AU189" s="1">
        <v>83150.45</v>
      </c>
      <c r="AV189" s="1">
        <v>1236674.01</v>
      </c>
      <c r="AW189" s="1">
        <v>490715.37</v>
      </c>
      <c r="AX189" s="1">
        <v>192504.74</v>
      </c>
      <c r="AY189" s="1">
        <v>4059128.4700000007</v>
      </c>
      <c r="AZ189" s="1">
        <v>31790040.620000001</v>
      </c>
      <c r="BA189" s="1">
        <v>642392.36999999988</v>
      </c>
      <c r="BB189" s="1">
        <v>57979.08</v>
      </c>
      <c r="BC189" s="1">
        <v>823846.24999999988</v>
      </c>
    </row>
    <row r="190" spans="1:55" x14ac:dyDescent="0.25">
      <c r="A190" s="10" t="s">
        <v>420</v>
      </c>
      <c r="B190" s="10" t="s">
        <v>421</v>
      </c>
      <c r="C190">
        <v>2391.06</v>
      </c>
      <c r="D190" s="1">
        <v>35591298.719999999</v>
      </c>
      <c r="E190" s="1">
        <v>27482187.350000001</v>
      </c>
      <c r="F190" s="12">
        <v>0.77216028463037789</v>
      </c>
      <c r="G190" s="28">
        <v>2</v>
      </c>
      <c r="H190" s="1">
        <v>215305.37</v>
      </c>
      <c r="I190" s="1">
        <v>16245173.1</v>
      </c>
      <c r="J190" s="1">
        <v>16460478.469999999</v>
      </c>
      <c r="K190" s="30">
        <v>1.05731</v>
      </c>
      <c r="L190" s="1">
        <v>8790448.9000000004</v>
      </c>
      <c r="M190" s="1">
        <v>1758089.78</v>
      </c>
      <c r="N190" s="1">
        <v>860749.46</v>
      </c>
      <c r="O190" s="1">
        <v>381754.99</v>
      </c>
      <c r="P190" s="1">
        <v>317268.19</v>
      </c>
      <c r="Q190" s="1">
        <v>534288.24</v>
      </c>
      <c r="R190" s="1">
        <v>204296.77</v>
      </c>
      <c r="S190" s="1">
        <v>318245.11</v>
      </c>
      <c r="T190" s="1">
        <v>437798.02</v>
      </c>
      <c r="U190" s="1">
        <v>238758.82</v>
      </c>
      <c r="V190" s="1">
        <v>653760.67000000004</v>
      </c>
      <c r="W190" s="1">
        <v>563871.03</v>
      </c>
      <c r="X190" s="1">
        <v>381873.94</v>
      </c>
      <c r="Y190" s="1">
        <v>15441203.919999998</v>
      </c>
      <c r="Z190" s="1">
        <v>213028.2</v>
      </c>
      <c r="AA190" s="1">
        <v>298882.5</v>
      </c>
      <c r="AB190" s="1">
        <v>643195.14</v>
      </c>
      <c r="AC190" s="1">
        <v>69340.739999999991</v>
      </c>
      <c r="AD190" s="1">
        <v>1365295.26</v>
      </c>
      <c r="AE190" s="1">
        <v>363518.74</v>
      </c>
      <c r="AF190" s="1">
        <v>2933830.62</v>
      </c>
      <c r="AG190" s="1">
        <v>2111305.98</v>
      </c>
      <c r="AH190" s="1">
        <v>6506448.3570600012</v>
      </c>
      <c r="AI190" s="1">
        <v>14504845.53706</v>
      </c>
      <c r="AJ190" s="1">
        <v>2161924.7200000002</v>
      </c>
      <c r="AK190" s="1">
        <v>12342920.817060001</v>
      </c>
      <c r="AL190" s="33">
        <v>14628745.437060002</v>
      </c>
      <c r="AM190" s="1">
        <v>826969.05</v>
      </c>
      <c r="AN190" s="1">
        <v>826969.05</v>
      </c>
      <c r="AO190" s="1">
        <v>861741.06</v>
      </c>
      <c r="AP190" s="1">
        <v>861741.06</v>
      </c>
      <c r="AQ190" s="1">
        <v>28724.7</v>
      </c>
      <c r="AR190" s="1">
        <v>28724.7</v>
      </c>
      <c r="AS190" s="1">
        <v>30236.52</v>
      </c>
      <c r="AT190" s="1">
        <v>30236.52</v>
      </c>
      <c r="AU190" s="1">
        <v>36283.83</v>
      </c>
      <c r="AV190" s="1">
        <v>1281272.8899999999</v>
      </c>
      <c r="AW190" s="1">
        <v>508412.32</v>
      </c>
      <c r="AX190" s="1">
        <v>200037.54</v>
      </c>
      <c r="AY190" s="1">
        <v>5521349.2400000012</v>
      </c>
      <c r="AZ190" s="1">
        <v>35591298.719999999</v>
      </c>
      <c r="BA190" s="1">
        <v>2621992.9599999995</v>
      </c>
      <c r="BB190" s="1">
        <v>5694.1600000000008</v>
      </c>
      <c r="BC190" s="1">
        <v>1191734.6599999999</v>
      </c>
    </row>
    <row r="191" spans="1:55" x14ac:dyDescent="0.25">
      <c r="A191" s="10" t="s">
        <v>422</v>
      </c>
      <c r="B191" s="10" t="s">
        <v>423</v>
      </c>
      <c r="C191">
        <v>1539.14</v>
      </c>
      <c r="D191" s="1">
        <v>24316852.379999999</v>
      </c>
      <c r="E191" s="1">
        <v>19102819.899999999</v>
      </c>
      <c r="F191" s="12">
        <v>0.78557946569234383</v>
      </c>
      <c r="G191" s="28">
        <v>2</v>
      </c>
      <c r="H191" s="1">
        <v>157824.07999999999</v>
      </c>
      <c r="I191" s="1">
        <v>16299717.610000001</v>
      </c>
      <c r="J191" s="1">
        <v>16457541.690000001</v>
      </c>
      <c r="K191" s="30">
        <v>1.05731</v>
      </c>
      <c r="L191" s="1">
        <v>5902796.5199999996</v>
      </c>
      <c r="M191" s="1">
        <v>1180559.3</v>
      </c>
      <c r="N191" s="1">
        <v>553184.59</v>
      </c>
      <c r="O191" s="1">
        <v>245619.72</v>
      </c>
      <c r="P191" s="1">
        <v>221058.54</v>
      </c>
      <c r="Q191" s="1">
        <v>346268.91</v>
      </c>
      <c r="R191" s="1">
        <v>131058.31</v>
      </c>
      <c r="S191" s="1">
        <v>204864.67</v>
      </c>
      <c r="T191" s="1">
        <v>281677.59000000003</v>
      </c>
      <c r="U191" s="1">
        <v>153573.51</v>
      </c>
      <c r="V191" s="1">
        <v>420627.15</v>
      </c>
      <c r="W191" s="1">
        <v>362792.49</v>
      </c>
      <c r="X191" s="1">
        <v>245824.6</v>
      </c>
      <c r="Y191" s="1">
        <v>10249905.899999999</v>
      </c>
      <c r="Z191" s="1">
        <v>137412.9</v>
      </c>
      <c r="AA191" s="1">
        <v>192392.5</v>
      </c>
      <c r="AB191" s="1">
        <v>414028.66</v>
      </c>
      <c r="AC191" s="1">
        <v>44635.06</v>
      </c>
      <c r="AD191" s="1">
        <v>878848.94</v>
      </c>
      <c r="AE191" s="1">
        <v>236901.11</v>
      </c>
      <c r="AF191" s="1">
        <v>1888524.7799999998</v>
      </c>
      <c r="AG191" s="1">
        <v>1359060.6199999999</v>
      </c>
      <c r="AH191" s="1">
        <v>4494691.7381399991</v>
      </c>
      <c r="AI191" s="1">
        <v>9646496.3081399985</v>
      </c>
      <c r="AJ191" s="1">
        <v>1391644.21</v>
      </c>
      <c r="AK191" s="1">
        <v>8254852.0981400004</v>
      </c>
      <c r="AL191" s="33">
        <v>9726251.4281399995</v>
      </c>
      <c r="AM191" s="1">
        <v>701487.46</v>
      </c>
      <c r="AN191" s="1">
        <v>701487.46</v>
      </c>
      <c r="AO191" s="1">
        <v>730212.16</v>
      </c>
      <c r="AP191" s="1">
        <v>730212.16</v>
      </c>
      <c r="AQ191" s="1">
        <v>37039.74</v>
      </c>
      <c r="AR191" s="1">
        <v>37039.74</v>
      </c>
      <c r="AS191" s="1">
        <v>38551.57</v>
      </c>
      <c r="AT191" s="1">
        <v>38551.57</v>
      </c>
      <c r="AU191" s="1">
        <v>46110.7</v>
      </c>
      <c r="AV191" s="1">
        <v>824701.31</v>
      </c>
      <c r="AW191" s="1">
        <v>327243.56</v>
      </c>
      <c r="AX191" s="1">
        <v>128057.5</v>
      </c>
      <c r="AY191" s="1">
        <v>4340694.9300000006</v>
      </c>
      <c r="AZ191" s="1">
        <v>24316852.379999999</v>
      </c>
      <c r="BA191" s="1">
        <v>3881269.5</v>
      </c>
      <c r="BB191" s="1">
        <v>4708.41</v>
      </c>
      <c r="BC191" s="1">
        <v>916298.94</v>
      </c>
    </row>
    <row r="192" spans="1:55" x14ac:dyDescent="0.25">
      <c r="A192" s="10" t="s">
        <v>424</v>
      </c>
      <c r="B192" s="10" t="s">
        <v>425</v>
      </c>
      <c r="C192">
        <v>1103.54</v>
      </c>
      <c r="D192" s="1">
        <v>17350440.379999999</v>
      </c>
      <c r="E192" s="1">
        <v>12216372.33</v>
      </c>
      <c r="F192" s="12">
        <v>0.70409580750941148</v>
      </c>
      <c r="G192" s="28">
        <v>1</v>
      </c>
      <c r="H192" s="1">
        <v>306754.94</v>
      </c>
      <c r="I192" s="1">
        <v>8004055.7599999998</v>
      </c>
      <c r="J192" s="1">
        <v>8310810.7000000002</v>
      </c>
      <c r="K192" s="30">
        <v>1.05731</v>
      </c>
      <c r="L192" s="1">
        <v>4174814.96</v>
      </c>
      <c r="M192" s="1">
        <v>834962.99</v>
      </c>
      <c r="N192" s="1">
        <v>396160.84</v>
      </c>
      <c r="O192" s="1">
        <v>176471.64</v>
      </c>
      <c r="P192" s="1">
        <v>157496.84</v>
      </c>
      <c r="Q192" s="1">
        <v>245991.94</v>
      </c>
      <c r="R192" s="1">
        <v>93796.63</v>
      </c>
      <c r="S192" s="1">
        <v>146974.65</v>
      </c>
      <c r="T192" s="1">
        <v>202378.33</v>
      </c>
      <c r="U192" s="1">
        <v>110081.01</v>
      </c>
      <c r="V192" s="1">
        <v>302210.12</v>
      </c>
      <c r="W192" s="1">
        <v>260657.36</v>
      </c>
      <c r="X192" s="1">
        <v>176360.25</v>
      </c>
      <c r="Y192" s="1">
        <v>7278357.5600000005</v>
      </c>
      <c r="Z192" s="1">
        <v>98636.4</v>
      </c>
      <c r="AA192" s="1">
        <v>137942.5</v>
      </c>
      <c r="AB192" s="1">
        <v>296852.26</v>
      </c>
      <c r="AC192" s="1">
        <v>32002.66</v>
      </c>
      <c r="AD192" s="1">
        <v>630121.34</v>
      </c>
      <c r="AE192" s="1">
        <v>168099.93</v>
      </c>
      <c r="AF192" s="1">
        <v>1354043.58</v>
      </c>
      <c r="AG192" s="1">
        <v>974425.82</v>
      </c>
      <c r="AH192" s="1">
        <v>3204560.523539999</v>
      </c>
      <c r="AI192" s="1">
        <v>6896685.0135399988</v>
      </c>
      <c r="AJ192" s="1">
        <v>997787.76</v>
      </c>
      <c r="AK192" s="1">
        <v>5898897.253539999</v>
      </c>
      <c r="AL192" s="33">
        <v>6953868.2235399988</v>
      </c>
      <c r="AM192" s="1">
        <v>442965.14</v>
      </c>
      <c r="AN192" s="1">
        <v>442965.14</v>
      </c>
      <c r="AO192" s="1">
        <v>461862.97</v>
      </c>
      <c r="AP192" s="1">
        <v>461862.97</v>
      </c>
      <c r="AQ192" s="1">
        <v>73323.58</v>
      </c>
      <c r="AR192" s="1">
        <v>73323.58</v>
      </c>
      <c r="AS192" s="1">
        <v>76347.23</v>
      </c>
      <c r="AT192" s="1">
        <v>76347.23</v>
      </c>
      <c r="AU192" s="1">
        <v>91465.49</v>
      </c>
      <c r="AV192" s="1">
        <v>591124.13</v>
      </c>
      <c r="AW192" s="1">
        <v>234559.55</v>
      </c>
      <c r="AX192" s="1">
        <v>92067.48</v>
      </c>
      <c r="AY192" s="1">
        <v>3118214.49</v>
      </c>
      <c r="AZ192" s="1">
        <v>17350440.379999999</v>
      </c>
      <c r="BA192" s="1">
        <v>2123271.8400000003</v>
      </c>
      <c r="BB192" s="1">
        <v>99467.55</v>
      </c>
      <c r="BC192" s="1">
        <v>538136.35</v>
      </c>
    </row>
    <row r="193" spans="1:55" x14ac:dyDescent="0.25">
      <c r="A193" s="10" t="s">
        <v>426</v>
      </c>
      <c r="B193" s="10" t="s">
        <v>427</v>
      </c>
      <c r="C193">
        <v>1209.97</v>
      </c>
      <c r="D193" s="1">
        <v>20096784.239999998</v>
      </c>
      <c r="E193" s="1">
        <v>14570485.16</v>
      </c>
      <c r="F193" s="12">
        <v>0.72501575306756649</v>
      </c>
      <c r="G193" s="28">
        <v>1</v>
      </c>
      <c r="H193" s="1">
        <v>238068.25</v>
      </c>
      <c r="I193" s="1">
        <v>13405778.689999999</v>
      </c>
      <c r="J193" s="1">
        <v>13643846.939999999</v>
      </c>
      <c r="K193" s="30">
        <v>1.05731</v>
      </c>
      <c r="L193" s="1">
        <v>4831721.67</v>
      </c>
      <c r="M193" s="1">
        <v>966344.33</v>
      </c>
      <c r="N193" s="1">
        <v>435056.63</v>
      </c>
      <c r="O193" s="1">
        <v>193038.37</v>
      </c>
      <c r="P193" s="1">
        <v>185765.15</v>
      </c>
      <c r="Q193" s="1">
        <v>270277.77</v>
      </c>
      <c r="R193" s="1">
        <v>102790.83</v>
      </c>
      <c r="S193" s="1">
        <v>161072.22</v>
      </c>
      <c r="T193" s="1">
        <v>221377.11</v>
      </c>
      <c r="U193" s="1">
        <v>120579.2</v>
      </c>
      <c r="V193" s="1">
        <v>330580.87</v>
      </c>
      <c r="W193" s="1">
        <v>285127.24</v>
      </c>
      <c r="X193" s="1">
        <v>193276.44</v>
      </c>
      <c r="Y193" s="1">
        <v>8297007.830000001</v>
      </c>
      <c r="Z193" s="1">
        <v>108177.3</v>
      </c>
      <c r="AA193" s="1">
        <v>151246.25</v>
      </c>
      <c r="AB193" s="1">
        <v>325481.93</v>
      </c>
      <c r="AC193" s="1">
        <v>35089.129999999997</v>
      </c>
      <c r="AD193" s="1">
        <v>690892.87</v>
      </c>
      <c r="AE193" s="1">
        <v>184487.19</v>
      </c>
      <c r="AF193" s="1">
        <v>1484633.19</v>
      </c>
      <c r="AG193" s="1">
        <v>1068403.51</v>
      </c>
      <c r="AH193" s="1">
        <v>3747845.2874700003</v>
      </c>
      <c r="AI193" s="1">
        <v>7796256.6574700009</v>
      </c>
      <c r="AJ193" s="1">
        <v>1094018.57</v>
      </c>
      <c r="AK193" s="1">
        <v>6702238.0874700006</v>
      </c>
      <c r="AL193" s="33">
        <v>7858954.8574700002</v>
      </c>
      <c r="AM193" s="1">
        <v>659156.31999999995</v>
      </c>
      <c r="AN193" s="1">
        <v>659156.31999999995</v>
      </c>
      <c r="AO193" s="1">
        <v>686369.19</v>
      </c>
      <c r="AP193" s="1">
        <v>686369.19</v>
      </c>
      <c r="AQ193" s="1">
        <v>45354.79</v>
      </c>
      <c r="AR193" s="1">
        <v>45354.79</v>
      </c>
      <c r="AS193" s="1">
        <v>47622.53</v>
      </c>
      <c r="AT193" s="1">
        <v>47622.53</v>
      </c>
      <c r="AU193" s="1">
        <v>57449.4</v>
      </c>
      <c r="AV193" s="1">
        <v>648573.53</v>
      </c>
      <c r="AW193" s="1">
        <v>257355.61</v>
      </c>
      <c r="AX193" s="1">
        <v>100437.26</v>
      </c>
      <c r="AY193" s="1">
        <v>3940821.4599999986</v>
      </c>
      <c r="AZ193" s="1">
        <v>20096784.239999998</v>
      </c>
      <c r="BA193" s="1">
        <v>4221151.16</v>
      </c>
      <c r="BB193" s="1">
        <v>20542.260000000002</v>
      </c>
      <c r="BC193" s="1">
        <v>619392.62</v>
      </c>
    </row>
    <row r="194" spans="1:55" x14ac:dyDescent="0.25">
      <c r="A194" s="10" t="s">
        <v>428</v>
      </c>
      <c r="B194" s="10" t="s">
        <v>429</v>
      </c>
      <c r="C194">
        <v>389.5</v>
      </c>
      <c r="D194" s="1">
        <v>5849371.7400000002</v>
      </c>
      <c r="E194" s="1">
        <v>6079089.6400000006</v>
      </c>
      <c r="F194" s="12">
        <v>1.0392722347306311</v>
      </c>
      <c r="G194" s="28">
        <v>4</v>
      </c>
      <c r="H194" s="1">
        <v>450.1</v>
      </c>
      <c r="I194" s="1">
        <v>2537573.9000000004</v>
      </c>
      <c r="J194" s="1">
        <v>2538024.0000000005</v>
      </c>
      <c r="K194" s="30">
        <v>1.05731</v>
      </c>
      <c r="L194" s="1">
        <v>1475158.91</v>
      </c>
      <c r="M194" s="1">
        <v>295031.78000000003</v>
      </c>
      <c r="N194" s="1">
        <v>139736.73000000001</v>
      </c>
      <c r="O194" s="1">
        <v>61945.14</v>
      </c>
      <c r="P194" s="1">
        <v>52579.69</v>
      </c>
      <c r="Q194" s="1">
        <v>83825.279999999999</v>
      </c>
      <c r="R194" s="1">
        <v>32764.57</v>
      </c>
      <c r="S194" s="1">
        <v>51591.1</v>
      </c>
      <c r="T194" s="1">
        <v>71038.92</v>
      </c>
      <c r="U194" s="1">
        <v>38693.32</v>
      </c>
      <c r="V194" s="1">
        <v>106081.92</v>
      </c>
      <c r="W194" s="1">
        <v>91496.05</v>
      </c>
      <c r="X194" s="1">
        <v>61906.05</v>
      </c>
      <c r="Y194" s="1">
        <v>2561849.459999999</v>
      </c>
      <c r="Z194" s="1">
        <v>34942.5</v>
      </c>
      <c r="AA194" s="1">
        <v>48687.5</v>
      </c>
      <c r="AB194" s="1">
        <v>104775.5</v>
      </c>
      <c r="AC194" s="1">
        <v>11295.5</v>
      </c>
      <c r="AD194" s="1">
        <v>222404.5</v>
      </c>
      <c r="AE194" s="1">
        <v>57206.25</v>
      </c>
      <c r="AF194" s="1">
        <v>477916.5</v>
      </c>
      <c r="AG194" s="1">
        <v>343928.5</v>
      </c>
      <c r="AH194" s="1">
        <v>1071489.0885000001</v>
      </c>
      <c r="AI194" s="1">
        <v>2372645.8385000001</v>
      </c>
      <c r="AJ194" s="1">
        <v>352174.21</v>
      </c>
      <c r="AK194" s="1">
        <v>2020471.6285000001</v>
      </c>
      <c r="AL194" s="33">
        <v>2392828.9385000002</v>
      </c>
      <c r="AM194" s="1">
        <v>139843.94</v>
      </c>
      <c r="AN194" s="1">
        <v>139843.94</v>
      </c>
      <c r="AO194" s="1">
        <v>145891.24</v>
      </c>
      <c r="AP194" s="1">
        <v>145891.24</v>
      </c>
      <c r="AQ194" s="1">
        <v>0</v>
      </c>
      <c r="AR194" s="1">
        <v>0</v>
      </c>
      <c r="AS194" s="1">
        <v>0</v>
      </c>
      <c r="AT194" s="1">
        <v>0</v>
      </c>
      <c r="AU194" s="1">
        <v>0</v>
      </c>
      <c r="AV194" s="1">
        <v>208632.04</v>
      </c>
      <c r="AW194" s="1">
        <v>82785.72</v>
      </c>
      <c r="AX194" s="1">
        <v>31805.13</v>
      </c>
      <c r="AY194" s="1">
        <v>894693.25</v>
      </c>
      <c r="AZ194" s="1">
        <v>5849371.7400000002</v>
      </c>
      <c r="BA194" s="1">
        <v>1041984.6699999999</v>
      </c>
      <c r="BB194" s="1">
        <v>0</v>
      </c>
      <c r="BC194" s="1">
        <v>144759.44</v>
      </c>
    </row>
    <row r="195" spans="1:55" x14ac:dyDescent="0.25">
      <c r="A195" s="10" t="s">
        <v>430</v>
      </c>
      <c r="B195" s="10" t="s">
        <v>431</v>
      </c>
      <c r="C195">
        <v>2705.39</v>
      </c>
      <c r="D195" s="1">
        <v>46737004.329999998</v>
      </c>
      <c r="E195" s="1">
        <v>33952305.789999999</v>
      </c>
      <c r="F195" s="12">
        <v>0.72645447171303545</v>
      </c>
      <c r="G195" s="28">
        <v>1</v>
      </c>
      <c r="H195" s="1">
        <v>511943.56</v>
      </c>
      <c r="I195" s="1">
        <v>27263397.609999996</v>
      </c>
      <c r="J195" s="1">
        <v>27775341.169999994</v>
      </c>
      <c r="K195" s="30">
        <v>1.05731</v>
      </c>
      <c r="L195" s="1">
        <v>10558766.84</v>
      </c>
      <c r="M195" s="1">
        <v>2111753.36</v>
      </c>
      <c r="N195" s="1">
        <v>973835.37</v>
      </c>
      <c r="O195" s="1">
        <v>432175.46</v>
      </c>
      <c r="P195" s="1">
        <v>435633.22</v>
      </c>
      <c r="Q195" s="1">
        <v>604012.06999999995</v>
      </c>
      <c r="R195" s="1">
        <v>231279.37</v>
      </c>
      <c r="S195" s="1">
        <v>360237.87</v>
      </c>
      <c r="T195" s="1">
        <v>495620.4</v>
      </c>
      <c r="U195" s="1">
        <v>270253.39</v>
      </c>
      <c r="V195" s="1">
        <v>740106.42</v>
      </c>
      <c r="W195" s="1">
        <v>638344.56000000006</v>
      </c>
      <c r="X195" s="1">
        <v>432262.59</v>
      </c>
      <c r="Y195" s="1">
        <v>18284280.919999998</v>
      </c>
      <c r="Z195" s="1">
        <v>242067.6</v>
      </c>
      <c r="AA195" s="1">
        <v>338173.75</v>
      </c>
      <c r="AB195" s="1">
        <v>727749.90999999992</v>
      </c>
      <c r="AC195" s="1">
        <v>78456.31</v>
      </c>
      <c r="AD195" s="1">
        <v>1544777.69</v>
      </c>
      <c r="AE195" s="1">
        <v>412427.39999999997</v>
      </c>
      <c r="AF195" s="1">
        <v>3319513.53</v>
      </c>
      <c r="AG195" s="1">
        <v>2388859.37</v>
      </c>
      <c r="AH195" s="1">
        <v>8773709.3268899992</v>
      </c>
      <c r="AI195" s="1">
        <v>17825734.886889998</v>
      </c>
      <c r="AJ195" s="1">
        <v>2446132.4700000002</v>
      </c>
      <c r="AK195" s="1">
        <v>15379602.416890001</v>
      </c>
      <c r="AL195" s="33">
        <v>17965922.736889999</v>
      </c>
      <c r="AM195" s="1">
        <v>1318312.6399999999</v>
      </c>
      <c r="AN195" s="1">
        <v>1318312.6399999999</v>
      </c>
      <c r="AO195" s="1">
        <v>1372738.39</v>
      </c>
      <c r="AP195" s="1">
        <v>1372738.39</v>
      </c>
      <c r="AQ195" s="1">
        <v>535186.55000000005</v>
      </c>
      <c r="AR195" s="1">
        <v>535186.55000000005</v>
      </c>
      <c r="AS195" s="1">
        <v>557108.03</v>
      </c>
      <c r="AT195" s="1">
        <v>557108.03</v>
      </c>
      <c r="AU195" s="1">
        <v>668983.18999999994</v>
      </c>
      <c r="AV195" s="1">
        <v>1449841.53</v>
      </c>
      <c r="AW195" s="1">
        <v>575300.78</v>
      </c>
      <c r="AX195" s="1">
        <v>225983.83</v>
      </c>
      <c r="AY195" s="1">
        <v>10486800.549999999</v>
      </c>
      <c r="AZ195" s="1">
        <v>46737004.329999998</v>
      </c>
      <c r="BA195" s="1">
        <v>10143471.189999999</v>
      </c>
      <c r="BB195" s="1">
        <v>573089.81999999995</v>
      </c>
      <c r="BC195" s="1">
        <v>1690158.0099999998</v>
      </c>
    </row>
    <row r="196" spans="1:55" x14ac:dyDescent="0.25">
      <c r="A196" s="10" t="s">
        <v>432</v>
      </c>
      <c r="B196" s="10" t="s">
        <v>433</v>
      </c>
      <c r="C196">
        <v>989.06</v>
      </c>
      <c r="D196" s="1">
        <v>15085130.939999999</v>
      </c>
      <c r="E196" s="1">
        <v>9683118.5599999987</v>
      </c>
      <c r="F196" s="12">
        <v>0.64189821079537801</v>
      </c>
      <c r="G196" s="28">
        <v>1</v>
      </c>
      <c r="H196" s="1">
        <v>579842.57999999996</v>
      </c>
      <c r="I196" s="1">
        <v>6247728.7599999998</v>
      </c>
      <c r="J196" s="1">
        <v>6827571.3399999999</v>
      </c>
      <c r="K196" s="30">
        <v>1.05731</v>
      </c>
      <c r="L196" s="1">
        <v>3598581.01</v>
      </c>
      <c r="M196" s="1">
        <v>719716.2</v>
      </c>
      <c r="N196" s="1">
        <v>355104.17</v>
      </c>
      <c r="O196" s="1">
        <v>157744.04</v>
      </c>
      <c r="P196" s="1">
        <v>135238.64000000001</v>
      </c>
      <c r="Q196" s="1">
        <v>224839.77</v>
      </c>
      <c r="R196" s="1">
        <v>84159.99</v>
      </c>
      <c r="S196" s="1">
        <v>131677.29</v>
      </c>
      <c r="T196" s="1">
        <v>180901.44</v>
      </c>
      <c r="U196" s="1">
        <v>98383.03</v>
      </c>
      <c r="V196" s="1">
        <v>270138.84000000003</v>
      </c>
      <c r="W196" s="1">
        <v>232995.76</v>
      </c>
      <c r="X196" s="1">
        <v>158004.39000000001</v>
      </c>
      <c r="Y196" s="1">
        <v>6347484.5699999994</v>
      </c>
      <c r="Z196" s="1">
        <v>88407.9</v>
      </c>
      <c r="AA196" s="1">
        <v>123632.5</v>
      </c>
      <c r="AB196" s="1">
        <v>266057.14</v>
      </c>
      <c r="AC196" s="1">
        <v>28682.739999999998</v>
      </c>
      <c r="AD196" s="1">
        <v>564753.26</v>
      </c>
      <c r="AE196" s="1">
        <v>154316.19</v>
      </c>
      <c r="AF196" s="1">
        <v>1213576.6200000001</v>
      </c>
      <c r="AG196" s="1">
        <v>873339.9800000001</v>
      </c>
      <c r="AH196" s="1">
        <v>2769758.7930600001</v>
      </c>
      <c r="AI196" s="1">
        <v>6082525.1230600001</v>
      </c>
      <c r="AJ196" s="1">
        <v>894278.38</v>
      </c>
      <c r="AK196" s="1">
        <v>5188246.7430600012</v>
      </c>
      <c r="AL196" s="33">
        <v>6133776.2130600009</v>
      </c>
      <c r="AM196" s="1">
        <v>325042.68</v>
      </c>
      <c r="AN196" s="1">
        <v>325042.68</v>
      </c>
      <c r="AO196" s="1">
        <v>338649.11</v>
      </c>
      <c r="AP196" s="1">
        <v>338649.11</v>
      </c>
      <c r="AQ196" s="1">
        <v>85418.19</v>
      </c>
      <c r="AR196" s="1">
        <v>85418.19</v>
      </c>
      <c r="AS196" s="1">
        <v>88441.84</v>
      </c>
      <c r="AT196" s="1">
        <v>88441.84</v>
      </c>
      <c r="AU196" s="1">
        <v>106583.76</v>
      </c>
      <c r="AV196" s="1">
        <v>529895.16</v>
      </c>
      <c r="AW196" s="1">
        <v>210263.74</v>
      </c>
      <c r="AX196" s="1">
        <v>82023.759999999995</v>
      </c>
      <c r="AY196" s="1">
        <v>2603870.0599999996</v>
      </c>
      <c r="AZ196" s="1">
        <v>15085130.939999999</v>
      </c>
      <c r="BA196" s="1">
        <v>1527908.84</v>
      </c>
      <c r="BB196" s="1">
        <v>89445.73000000001</v>
      </c>
      <c r="BC196" s="1">
        <v>471983.39999999997</v>
      </c>
    </row>
    <row r="197" spans="1:55" x14ac:dyDescent="0.25">
      <c r="A197" s="10" t="s">
        <v>434</v>
      </c>
      <c r="B197" s="10" t="s">
        <v>435</v>
      </c>
      <c r="C197">
        <v>366.5</v>
      </c>
      <c r="D197" s="1">
        <v>5855950.8700000001</v>
      </c>
      <c r="E197" s="1">
        <v>3712230.83</v>
      </c>
      <c r="F197" s="12">
        <v>0.63392451753954004</v>
      </c>
      <c r="G197" s="28">
        <v>1</v>
      </c>
      <c r="H197" s="1">
        <v>241527.35</v>
      </c>
      <c r="I197" s="1">
        <v>2651736.9199999995</v>
      </c>
      <c r="J197" s="1">
        <v>2893264.2699999996</v>
      </c>
      <c r="K197" s="30">
        <v>1.05731</v>
      </c>
      <c r="L197" s="1">
        <v>1409612.3</v>
      </c>
      <c r="M197" s="1">
        <v>281922.46000000002</v>
      </c>
      <c r="N197" s="1">
        <v>131093.22</v>
      </c>
      <c r="O197" s="1">
        <v>57623.39</v>
      </c>
      <c r="P197" s="1">
        <v>53524.06</v>
      </c>
      <c r="Q197" s="1">
        <v>80691.62</v>
      </c>
      <c r="R197" s="1">
        <v>30837.24</v>
      </c>
      <c r="S197" s="1">
        <v>48591.62</v>
      </c>
      <c r="T197" s="1">
        <v>66082.720000000001</v>
      </c>
      <c r="U197" s="1">
        <v>36293.74</v>
      </c>
      <c r="V197" s="1">
        <v>98680.85</v>
      </c>
      <c r="W197" s="1">
        <v>85112.6</v>
      </c>
      <c r="X197" s="1">
        <v>58306.86</v>
      </c>
      <c r="Y197" s="1">
        <v>2438372.6800000002</v>
      </c>
      <c r="Z197" s="1">
        <v>32670</v>
      </c>
      <c r="AA197" s="1">
        <v>45812.5</v>
      </c>
      <c r="AB197" s="1">
        <v>98588.5</v>
      </c>
      <c r="AC197" s="1">
        <v>10628.5</v>
      </c>
      <c r="AD197" s="1">
        <v>209271.5</v>
      </c>
      <c r="AE197" s="1">
        <v>55200.5</v>
      </c>
      <c r="AF197" s="1">
        <v>449695.5</v>
      </c>
      <c r="AG197" s="1">
        <v>323619.5</v>
      </c>
      <c r="AH197" s="1">
        <v>1084863.1364999998</v>
      </c>
      <c r="AI197" s="1">
        <v>2310349.6365</v>
      </c>
      <c r="AJ197" s="1">
        <v>331378.3</v>
      </c>
      <c r="AK197" s="1">
        <v>1978971.3365</v>
      </c>
      <c r="AL197" s="33">
        <v>2329340.9265000001</v>
      </c>
      <c r="AM197" s="1">
        <v>165544.99</v>
      </c>
      <c r="AN197" s="1">
        <v>165544.99</v>
      </c>
      <c r="AO197" s="1">
        <v>172348.21</v>
      </c>
      <c r="AP197" s="1">
        <v>172348.21</v>
      </c>
      <c r="AQ197" s="1">
        <v>20409.650000000001</v>
      </c>
      <c r="AR197" s="1">
        <v>20409.650000000001</v>
      </c>
      <c r="AS197" s="1">
        <v>21165.56</v>
      </c>
      <c r="AT197" s="1">
        <v>21165.56</v>
      </c>
      <c r="AU197" s="1">
        <v>25701.040000000001</v>
      </c>
      <c r="AV197" s="1">
        <v>195781.52</v>
      </c>
      <c r="AW197" s="1">
        <v>77686.600000000006</v>
      </c>
      <c r="AX197" s="1">
        <v>30131.17</v>
      </c>
      <c r="AY197" s="1">
        <v>1088237.1500000001</v>
      </c>
      <c r="AZ197" s="1">
        <v>5855950.8700000001</v>
      </c>
      <c r="BA197" s="1">
        <v>1056994.9100000001</v>
      </c>
      <c r="BB197" s="1">
        <v>19895.810000000001</v>
      </c>
      <c r="BC197" s="1">
        <v>146207.82</v>
      </c>
    </row>
    <row r="198" spans="1:55" x14ac:dyDescent="0.25">
      <c r="A198" s="10" t="s">
        <v>436</v>
      </c>
      <c r="B198" s="10" t="s">
        <v>437</v>
      </c>
      <c r="C198">
        <v>1447.54</v>
      </c>
      <c r="D198" s="1">
        <v>22281914.760000002</v>
      </c>
      <c r="E198" s="1">
        <v>14203123.09</v>
      </c>
      <c r="F198" s="12">
        <v>0.63742830196519429</v>
      </c>
      <c r="G198" s="28">
        <v>1</v>
      </c>
      <c r="H198" s="1">
        <v>890973.73</v>
      </c>
      <c r="I198" s="1">
        <v>8961869.0300000012</v>
      </c>
      <c r="J198" s="1">
        <v>9852842.7600000016</v>
      </c>
      <c r="K198" s="30">
        <v>1.05731</v>
      </c>
      <c r="L198" s="1">
        <v>5400032.4000000004</v>
      </c>
      <c r="M198" s="1">
        <v>1080006.48</v>
      </c>
      <c r="N198" s="1">
        <v>520771.43</v>
      </c>
      <c r="O198" s="1">
        <v>230493.58</v>
      </c>
      <c r="P198" s="1">
        <v>200967.66</v>
      </c>
      <c r="Q198" s="1">
        <v>321199.67</v>
      </c>
      <c r="R198" s="1">
        <v>123348.99</v>
      </c>
      <c r="S198" s="1">
        <v>192566.79</v>
      </c>
      <c r="T198" s="1">
        <v>264330.88</v>
      </c>
      <c r="U198" s="1">
        <v>144275.10999999999</v>
      </c>
      <c r="V198" s="1">
        <v>394723.42</v>
      </c>
      <c r="W198" s="1">
        <v>340450.43</v>
      </c>
      <c r="X198" s="1">
        <v>231067.93</v>
      </c>
      <c r="Y198" s="1">
        <v>9444234.7699999996</v>
      </c>
      <c r="Z198" s="1">
        <v>129191.4</v>
      </c>
      <c r="AA198" s="1">
        <v>180942.5</v>
      </c>
      <c r="AB198" s="1">
        <v>389388.26</v>
      </c>
      <c r="AC198" s="1">
        <v>41978.659999999996</v>
      </c>
      <c r="AD198" s="1">
        <v>826545.34000000008</v>
      </c>
      <c r="AE198" s="1">
        <v>219101.35</v>
      </c>
      <c r="AF198" s="1">
        <v>1776131.5799999998</v>
      </c>
      <c r="AG198" s="1">
        <v>1278177.8199999998</v>
      </c>
      <c r="AH198" s="1">
        <v>4099648.3685399997</v>
      </c>
      <c r="AI198" s="1">
        <v>8941105.2785400003</v>
      </c>
      <c r="AJ198" s="1">
        <v>1308822.24</v>
      </c>
      <c r="AK198" s="1">
        <v>7632283.0385400001</v>
      </c>
      <c r="AL198" s="33">
        <v>9016113.8785399999</v>
      </c>
      <c r="AM198" s="1">
        <v>532918.81000000006</v>
      </c>
      <c r="AN198" s="1">
        <v>532918.81000000006</v>
      </c>
      <c r="AO198" s="1">
        <v>554840.29</v>
      </c>
      <c r="AP198" s="1">
        <v>554840.29</v>
      </c>
      <c r="AQ198" s="1">
        <v>83150.45</v>
      </c>
      <c r="AR198" s="1">
        <v>83150.45</v>
      </c>
      <c r="AS198" s="1">
        <v>86174.1</v>
      </c>
      <c r="AT198" s="1">
        <v>86174.1</v>
      </c>
      <c r="AU198" s="1">
        <v>103560.1</v>
      </c>
      <c r="AV198" s="1">
        <v>775566.95</v>
      </c>
      <c r="AW198" s="1">
        <v>307746.92</v>
      </c>
      <c r="AX198" s="1">
        <v>120524.71</v>
      </c>
      <c r="AY198" s="1">
        <v>3821565.9800000004</v>
      </c>
      <c r="AZ198" s="1">
        <v>22281914.760000002</v>
      </c>
      <c r="BA198" s="1">
        <v>2299324.54</v>
      </c>
      <c r="BB198" s="1">
        <v>120748.37000000001</v>
      </c>
      <c r="BC198" s="1">
        <v>648091.91</v>
      </c>
    </row>
    <row r="199" spans="1:55" x14ac:dyDescent="0.25">
      <c r="A199" s="10" t="s">
        <v>438</v>
      </c>
      <c r="B199" s="10" t="s">
        <v>439</v>
      </c>
      <c r="C199">
        <v>4874.32</v>
      </c>
      <c r="D199" s="1">
        <v>85336453.299999997</v>
      </c>
      <c r="E199" s="1">
        <v>70311797.849999994</v>
      </c>
      <c r="F199" s="12">
        <v>0.82393625620717004</v>
      </c>
      <c r="G199" s="28">
        <v>2</v>
      </c>
      <c r="H199" s="1">
        <v>343182.03</v>
      </c>
      <c r="I199" s="1">
        <v>45889370.770000003</v>
      </c>
      <c r="J199" s="1">
        <v>46232552.800000004</v>
      </c>
      <c r="K199" s="30">
        <v>1.05731</v>
      </c>
      <c r="L199" s="1">
        <v>19235803.309999999</v>
      </c>
      <c r="M199" s="1">
        <v>6411293.2400000002</v>
      </c>
      <c r="N199" s="1">
        <v>2013817.88</v>
      </c>
      <c r="O199" s="1">
        <v>670997.17000000004</v>
      </c>
      <c r="P199" s="1">
        <v>705843.22</v>
      </c>
      <c r="Q199" s="1">
        <v>1742195.83</v>
      </c>
      <c r="R199" s="1">
        <v>416945.31</v>
      </c>
      <c r="S199" s="1">
        <v>730973.94</v>
      </c>
      <c r="T199" s="1">
        <v>670739.61</v>
      </c>
      <c r="U199" s="1">
        <v>487115.99</v>
      </c>
      <c r="V199" s="1">
        <v>1001610.69</v>
      </c>
      <c r="W199" s="1">
        <v>863892.98</v>
      </c>
      <c r="X199" s="1">
        <v>877122.35</v>
      </c>
      <c r="Y199" s="1">
        <v>35828351.519999996</v>
      </c>
      <c r="Z199" s="1">
        <v>438688.8</v>
      </c>
      <c r="AA199" s="1">
        <v>609290</v>
      </c>
      <c r="AB199" s="1">
        <v>1311192.0799999998</v>
      </c>
      <c r="AC199" s="1">
        <v>141355.28</v>
      </c>
      <c r="AD199" s="1">
        <v>2783236.72</v>
      </c>
      <c r="AE199" s="1">
        <v>3797095.28</v>
      </c>
      <c r="AF199" s="1">
        <v>5980790.6399999997</v>
      </c>
      <c r="AG199" s="1">
        <v>4304024.5599999996</v>
      </c>
      <c r="AH199" s="1">
        <v>15399315.697320003</v>
      </c>
      <c r="AI199" s="1">
        <v>34764989.057319999</v>
      </c>
      <c r="AJ199" s="1">
        <v>4407213.91</v>
      </c>
      <c r="AK199" s="1">
        <v>30357775.147319999</v>
      </c>
      <c r="AL199" s="33">
        <v>35017566.477320001</v>
      </c>
      <c r="AM199" s="1">
        <v>2285881.5499999998</v>
      </c>
      <c r="AN199" s="1">
        <v>2285881.5499999998</v>
      </c>
      <c r="AO199" s="1">
        <v>2381126.61</v>
      </c>
      <c r="AP199" s="1">
        <v>2381126.61</v>
      </c>
      <c r="AQ199" s="1">
        <v>206364.3</v>
      </c>
      <c r="AR199" s="1">
        <v>206364.3</v>
      </c>
      <c r="AS199" s="1">
        <v>214679.35</v>
      </c>
      <c r="AT199" s="1">
        <v>214679.35</v>
      </c>
      <c r="AU199" s="1">
        <v>257766.39999999999</v>
      </c>
      <c r="AV199" s="1">
        <v>2612436.0499999998</v>
      </c>
      <c r="AW199" s="1">
        <v>1036621.23</v>
      </c>
      <c r="AX199" s="1">
        <v>407607.88</v>
      </c>
      <c r="AY199" s="1">
        <v>14490535.180000002</v>
      </c>
      <c r="AZ199" s="1">
        <v>85336453.299999997</v>
      </c>
      <c r="BA199" s="1">
        <v>13360486.249999998</v>
      </c>
      <c r="BB199" s="1">
        <v>82527.560000000012</v>
      </c>
      <c r="BC199" s="1">
        <v>2459237.7700000005</v>
      </c>
    </row>
    <row r="200" spans="1:55" x14ac:dyDescent="0.25">
      <c r="A200" s="10" t="s">
        <v>440</v>
      </c>
      <c r="B200" s="10" t="s">
        <v>441</v>
      </c>
      <c r="C200">
        <v>2920</v>
      </c>
      <c r="D200" s="1">
        <v>51605023.25</v>
      </c>
      <c r="E200" s="1">
        <v>37143510.170000002</v>
      </c>
      <c r="F200" s="12">
        <v>0.71976539938871165</v>
      </c>
      <c r="G200" s="28">
        <v>1</v>
      </c>
      <c r="H200" s="1">
        <v>666599.27</v>
      </c>
      <c r="I200" s="1">
        <v>23149937.859999999</v>
      </c>
      <c r="J200" s="1">
        <v>23816537.129999999</v>
      </c>
      <c r="K200" s="30">
        <v>1.05731</v>
      </c>
      <c r="L200" s="1">
        <v>11434221.6</v>
      </c>
      <c r="M200" s="1">
        <v>3811026.05</v>
      </c>
      <c r="N200" s="1">
        <v>1206472.75</v>
      </c>
      <c r="O200" s="1">
        <v>401606.68</v>
      </c>
      <c r="P200" s="1">
        <v>428518.44</v>
      </c>
      <c r="Q200" s="1">
        <v>1044066.05</v>
      </c>
      <c r="R200" s="1">
        <v>249910.21</v>
      </c>
      <c r="S200" s="1">
        <v>437924.47</v>
      </c>
      <c r="T200" s="1">
        <v>401452.52</v>
      </c>
      <c r="U200" s="1">
        <v>291849.67</v>
      </c>
      <c r="V200" s="1">
        <v>599486.19999999995</v>
      </c>
      <c r="W200" s="1">
        <v>517059.1</v>
      </c>
      <c r="X200" s="1">
        <v>525481.57999999996</v>
      </c>
      <c r="Y200" s="1">
        <v>21349075.32</v>
      </c>
      <c r="Z200" s="1">
        <v>262800</v>
      </c>
      <c r="AA200" s="1">
        <v>365000</v>
      </c>
      <c r="AB200" s="1">
        <v>785480</v>
      </c>
      <c r="AC200" s="1">
        <v>84680</v>
      </c>
      <c r="AD200" s="1">
        <v>1667320</v>
      </c>
      <c r="AE200" s="1">
        <v>2274680</v>
      </c>
      <c r="AF200" s="1">
        <v>3582840</v>
      </c>
      <c r="AG200" s="1">
        <v>2578360</v>
      </c>
      <c r="AH200" s="1">
        <v>9330702.9059999995</v>
      </c>
      <c r="AI200" s="1">
        <v>20931862.905999999</v>
      </c>
      <c r="AJ200" s="1">
        <v>2640176.4</v>
      </c>
      <c r="AK200" s="1">
        <v>18291686.506000001</v>
      </c>
      <c r="AL200" s="33">
        <v>21083171.405999999</v>
      </c>
      <c r="AM200" s="1">
        <v>1303950.28</v>
      </c>
      <c r="AN200" s="1">
        <v>1303950.28</v>
      </c>
      <c r="AO200" s="1">
        <v>1358376.04</v>
      </c>
      <c r="AP200" s="1">
        <v>1358376.04</v>
      </c>
      <c r="AQ200" s="1">
        <v>266081.45</v>
      </c>
      <c r="AR200" s="1">
        <v>266081.45</v>
      </c>
      <c r="AS200" s="1">
        <v>276664.23</v>
      </c>
      <c r="AT200" s="1">
        <v>276664.23</v>
      </c>
      <c r="AU200" s="1">
        <v>332601.81</v>
      </c>
      <c r="AV200" s="1">
        <v>1564740.34</v>
      </c>
      <c r="AW200" s="1">
        <v>620892.92000000004</v>
      </c>
      <c r="AX200" s="1">
        <v>244397.33</v>
      </c>
      <c r="AY200" s="1">
        <v>9172776.4000000022</v>
      </c>
      <c r="AZ200" s="1">
        <v>51605023.25</v>
      </c>
      <c r="BA200" s="1">
        <v>8365110.6200000001</v>
      </c>
      <c r="BB200" s="1">
        <v>165190.18</v>
      </c>
      <c r="BC200" s="1">
        <v>1228219.8299999998</v>
      </c>
    </row>
    <row r="201" spans="1:55" x14ac:dyDescent="0.25">
      <c r="A201" s="10" t="s">
        <v>442</v>
      </c>
      <c r="B201" s="10" t="s">
        <v>443</v>
      </c>
      <c r="C201">
        <v>1376.99</v>
      </c>
      <c r="D201" s="1">
        <v>19305864.850000001</v>
      </c>
      <c r="E201" s="1">
        <v>20462388.329999998</v>
      </c>
      <c r="F201" s="12">
        <v>1.0599052924583172</v>
      </c>
      <c r="G201" s="28">
        <v>4</v>
      </c>
      <c r="H201" s="1">
        <v>1485.56</v>
      </c>
      <c r="I201" s="1">
        <v>886367.78999999992</v>
      </c>
      <c r="J201" s="1">
        <v>887853.35</v>
      </c>
      <c r="K201" s="30">
        <v>1.05731</v>
      </c>
      <c r="L201" s="1">
        <v>4695327.53</v>
      </c>
      <c r="M201" s="1">
        <v>1564952.66</v>
      </c>
      <c r="N201" s="1">
        <v>568529.62</v>
      </c>
      <c r="O201" s="1">
        <v>189234.42</v>
      </c>
      <c r="P201" s="1">
        <v>148678.31</v>
      </c>
      <c r="Q201" s="1">
        <v>491640.69</v>
      </c>
      <c r="R201" s="1">
        <v>117567.01</v>
      </c>
      <c r="S201" s="1">
        <v>206364.41</v>
      </c>
      <c r="T201" s="1">
        <v>189161.78</v>
      </c>
      <c r="U201" s="1">
        <v>137376.29999999999</v>
      </c>
      <c r="V201" s="1">
        <v>282473.95</v>
      </c>
      <c r="W201" s="1">
        <v>243634.84</v>
      </c>
      <c r="X201" s="1">
        <v>247624.2</v>
      </c>
      <c r="Y201" s="1">
        <v>9082565.7199999988</v>
      </c>
      <c r="Z201" s="1">
        <v>123929.1</v>
      </c>
      <c r="AA201" s="1">
        <v>172123.75</v>
      </c>
      <c r="AB201" s="1">
        <v>370410.31</v>
      </c>
      <c r="AC201" s="1">
        <v>39932.71</v>
      </c>
      <c r="AD201" s="1">
        <v>393130.64</v>
      </c>
      <c r="AE201" s="1">
        <v>1072675.21</v>
      </c>
      <c r="AF201" s="1">
        <v>1689566.73</v>
      </c>
      <c r="AG201" s="1">
        <v>1215882.17</v>
      </c>
      <c r="AH201" s="1">
        <v>3387119.1474900004</v>
      </c>
      <c r="AI201" s="1">
        <v>8464769.7674899995</v>
      </c>
      <c r="AJ201" s="1">
        <v>1245033.04</v>
      </c>
      <c r="AK201" s="1">
        <v>7219736.7274899995</v>
      </c>
      <c r="AL201" s="33">
        <v>8536122.6074899994</v>
      </c>
      <c r="AM201" s="1">
        <v>105071.93</v>
      </c>
      <c r="AN201" s="1">
        <v>105071.93</v>
      </c>
      <c r="AO201" s="1">
        <v>109607.41</v>
      </c>
      <c r="AP201" s="1">
        <v>109607.41</v>
      </c>
      <c r="AQ201" s="1">
        <v>21165.56</v>
      </c>
      <c r="AR201" s="1">
        <v>21165.56</v>
      </c>
      <c r="AS201" s="1">
        <v>21921.48</v>
      </c>
      <c r="AT201" s="1">
        <v>21921.48</v>
      </c>
      <c r="AU201" s="1">
        <v>26456.959999999999</v>
      </c>
      <c r="AV201" s="1">
        <v>737771.29</v>
      </c>
      <c r="AW201" s="1">
        <v>292749.51</v>
      </c>
      <c r="AX201" s="1">
        <v>114665.87</v>
      </c>
      <c r="AY201" s="1">
        <v>1687176.3900000001</v>
      </c>
      <c r="AZ201" s="1">
        <v>19305864.850000001</v>
      </c>
      <c r="BA201" s="1">
        <v>67682.78</v>
      </c>
      <c r="BB201" s="1">
        <v>4862.17</v>
      </c>
      <c r="BC201" s="1">
        <v>319328.73</v>
      </c>
    </row>
    <row r="202" spans="1:55" x14ac:dyDescent="0.25">
      <c r="A202" s="10" t="s">
        <v>444</v>
      </c>
      <c r="B202" s="10" t="s">
        <v>445</v>
      </c>
      <c r="C202">
        <v>3379.65</v>
      </c>
      <c r="D202" s="1">
        <v>55685045.32</v>
      </c>
      <c r="E202" s="1">
        <v>39429973.039999999</v>
      </c>
      <c r="F202" s="12">
        <v>0.70808908951068439</v>
      </c>
      <c r="G202" s="28">
        <v>1</v>
      </c>
      <c r="H202" s="1">
        <v>958219.03</v>
      </c>
      <c r="I202" s="1">
        <v>29424918.66</v>
      </c>
      <c r="J202" s="1">
        <v>30383137.690000001</v>
      </c>
      <c r="K202" s="30">
        <v>1.05731</v>
      </c>
      <c r="L202" s="1">
        <v>12778695.01</v>
      </c>
      <c r="M202" s="1">
        <v>4259139.04</v>
      </c>
      <c r="N202" s="1">
        <v>1395707.18</v>
      </c>
      <c r="O202" s="1">
        <v>465235.72</v>
      </c>
      <c r="P202" s="1">
        <v>449305.31</v>
      </c>
      <c r="Q202" s="1">
        <v>1207648.31</v>
      </c>
      <c r="R202" s="1">
        <v>289099.21000000002</v>
      </c>
      <c r="S202" s="1">
        <v>506612.63</v>
      </c>
      <c r="T202" s="1">
        <v>465057.14</v>
      </c>
      <c r="U202" s="1">
        <v>337741.75</v>
      </c>
      <c r="V202" s="1">
        <v>694466.53</v>
      </c>
      <c r="W202" s="1">
        <v>598979.98</v>
      </c>
      <c r="X202" s="1">
        <v>607903.01</v>
      </c>
      <c r="Y202" s="1">
        <v>24055590.82</v>
      </c>
      <c r="Z202" s="1">
        <v>304168.49999999994</v>
      </c>
      <c r="AA202" s="1">
        <v>422456.24999999994</v>
      </c>
      <c r="AB202" s="1">
        <v>909125.84999999986</v>
      </c>
      <c r="AC202" s="1">
        <v>98009.849999999991</v>
      </c>
      <c r="AD202" s="1">
        <v>1929780.15</v>
      </c>
      <c r="AE202" s="1">
        <v>2632747.3499999996</v>
      </c>
      <c r="AF202" s="1">
        <v>4146830.5499999993</v>
      </c>
      <c r="AG202" s="1">
        <v>2984230.9499999997</v>
      </c>
      <c r="AH202" s="1">
        <v>9916121.307149997</v>
      </c>
      <c r="AI202" s="1">
        <v>23343470.757149994</v>
      </c>
      <c r="AJ202" s="1">
        <v>3055778.14</v>
      </c>
      <c r="AK202" s="1">
        <v>20287692.617149994</v>
      </c>
      <c r="AL202" s="33">
        <v>23518597.397149995</v>
      </c>
      <c r="AM202" s="1">
        <v>1176200.95</v>
      </c>
      <c r="AN202" s="1">
        <v>1176200.95</v>
      </c>
      <c r="AO202" s="1">
        <v>1225335.31</v>
      </c>
      <c r="AP202" s="1">
        <v>1225335.31</v>
      </c>
      <c r="AQ202" s="1">
        <v>92977.32</v>
      </c>
      <c r="AR202" s="1">
        <v>92977.32</v>
      </c>
      <c r="AS202" s="1">
        <v>96756.89</v>
      </c>
      <c r="AT202" s="1">
        <v>96756.89</v>
      </c>
      <c r="AU202" s="1">
        <v>116410.63</v>
      </c>
      <c r="AV202" s="1">
        <v>1811168.05</v>
      </c>
      <c r="AW202" s="1">
        <v>718676.06</v>
      </c>
      <c r="AX202" s="1">
        <v>282061.3</v>
      </c>
      <c r="AY202" s="1">
        <v>8110856.9799999995</v>
      </c>
      <c r="AZ202" s="1">
        <v>55685045.32</v>
      </c>
      <c r="BA202" s="1">
        <v>4699114.2300000004</v>
      </c>
      <c r="BB202" s="1">
        <v>70369.81</v>
      </c>
      <c r="BC202" s="1">
        <v>1525117.6299999997</v>
      </c>
    </row>
    <row r="203" spans="1:55" x14ac:dyDescent="0.25">
      <c r="A203" s="10" t="s">
        <v>446</v>
      </c>
      <c r="B203" s="10" t="s">
        <v>447</v>
      </c>
      <c r="C203">
        <v>1957.49</v>
      </c>
      <c r="D203" s="1">
        <v>33685439.719999999</v>
      </c>
      <c r="E203" s="1">
        <v>23975250.879999999</v>
      </c>
      <c r="F203" s="12">
        <v>0.71173928793232333</v>
      </c>
      <c r="G203" s="28">
        <v>1</v>
      </c>
      <c r="H203" s="1">
        <v>504755.17</v>
      </c>
      <c r="I203" s="1">
        <v>12402974.1</v>
      </c>
      <c r="J203" s="1">
        <v>12907729.27</v>
      </c>
      <c r="K203" s="30">
        <v>1.05731</v>
      </c>
      <c r="L203" s="1">
        <v>7504921.6299999999</v>
      </c>
      <c r="M203" s="1">
        <v>2501390.37</v>
      </c>
      <c r="N203" s="1">
        <v>808171.47</v>
      </c>
      <c r="O203" s="1">
        <v>269390.49</v>
      </c>
      <c r="P203" s="1">
        <v>276830.40999999997</v>
      </c>
      <c r="Q203" s="1">
        <v>699023.67</v>
      </c>
      <c r="R203" s="1">
        <v>167035.1</v>
      </c>
      <c r="S203" s="1">
        <v>293349.40999999997</v>
      </c>
      <c r="T203" s="1">
        <v>269287.08</v>
      </c>
      <c r="U203" s="1">
        <v>195566.27</v>
      </c>
      <c r="V203" s="1">
        <v>402124.49</v>
      </c>
      <c r="W203" s="1">
        <v>346833.88</v>
      </c>
      <c r="X203" s="1">
        <v>352000.68</v>
      </c>
      <c r="Y203" s="1">
        <v>14085924.950000001</v>
      </c>
      <c r="Z203" s="1">
        <v>176174.09999999998</v>
      </c>
      <c r="AA203" s="1">
        <v>244686.24999999997</v>
      </c>
      <c r="AB203" s="1">
        <v>526564.80999999994</v>
      </c>
      <c r="AC203" s="1">
        <v>56767.209999999992</v>
      </c>
      <c r="AD203" s="1">
        <v>1117726.79</v>
      </c>
      <c r="AE203" s="1">
        <v>1524884.7099999997</v>
      </c>
      <c r="AF203" s="1">
        <v>2401840.2299999995</v>
      </c>
      <c r="AG203" s="1">
        <v>1728463.6699999997</v>
      </c>
      <c r="AH203" s="1">
        <v>6056406.84999</v>
      </c>
      <c r="AI203" s="1">
        <v>13833514.619989999</v>
      </c>
      <c r="AJ203" s="1">
        <v>1769903.73</v>
      </c>
      <c r="AK203" s="1">
        <v>12063610.889989998</v>
      </c>
      <c r="AL203" s="33">
        <v>13934947.799989998</v>
      </c>
      <c r="AM203" s="1">
        <v>757425.03</v>
      </c>
      <c r="AN203" s="1">
        <v>757425.03</v>
      </c>
      <c r="AO203" s="1">
        <v>788417.47</v>
      </c>
      <c r="AP203" s="1">
        <v>788417.47</v>
      </c>
      <c r="AQ203" s="1">
        <v>176883.69</v>
      </c>
      <c r="AR203" s="1">
        <v>176883.69</v>
      </c>
      <c r="AS203" s="1">
        <v>184442.82</v>
      </c>
      <c r="AT203" s="1">
        <v>184442.82</v>
      </c>
      <c r="AU203" s="1">
        <v>221482.57</v>
      </c>
      <c r="AV203" s="1">
        <v>1049207.53</v>
      </c>
      <c r="AW203" s="1">
        <v>416328.2</v>
      </c>
      <c r="AX203" s="1">
        <v>163210.54</v>
      </c>
      <c r="AY203" s="1">
        <v>5664566.8599999994</v>
      </c>
      <c r="AZ203" s="1">
        <v>33685439.719999999</v>
      </c>
      <c r="BA203" s="1">
        <v>2932478.27</v>
      </c>
      <c r="BB203" s="1">
        <v>139880.01</v>
      </c>
      <c r="BC203" s="1">
        <v>870492.17</v>
      </c>
    </row>
    <row r="204" spans="1:55" x14ac:dyDescent="0.25">
      <c r="A204" s="10" t="s">
        <v>448</v>
      </c>
      <c r="B204" s="10" t="s">
        <v>449</v>
      </c>
      <c r="C204">
        <v>5354.5</v>
      </c>
      <c r="D204" s="1">
        <v>88371802.859999999</v>
      </c>
      <c r="E204" s="1">
        <v>68098910.689999998</v>
      </c>
      <c r="F204" s="12">
        <v>0.77059546694869818</v>
      </c>
      <c r="G204" s="28">
        <v>2</v>
      </c>
      <c r="H204" s="1">
        <v>513369.65</v>
      </c>
      <c r="I204" s="1">
        <v>24258687.530000001</v>
      </c>
      <c r="J204" s="1">
        <v>24772057.18</v>
      </c>
      <c r="K204" s="30">
        <v>1.05731</v>
      </c>
      <c r="L204" s="1">
        <v>20028274.120000001</v>
      </c>
      <c r="M204" s="1">
        <v>6675423.75</v>
      </c>
      <c r="N204" s="1">
        <v>2212142.17</v>
      </c>
      <c r="O204" s="1">
        <v>737105.27</v>
      </c>
      <c r="P204" s="1">
        <v>713682.88</v>
      </c>
      <c r="Q204" s="1">
        <v>1913823.12</v>
      </c>
      <c r="R204" s="1">
        <v>458061.64</v>
      </c>
      <c r="S204" s="1">
        <v>802961.52</v>
      </c>
      <c r="T204" s="1">
        <v>736822.33</v>
      </c>
      <c r="U204" s="1">
        <v>535107.72</v>
      </c>
      <c r="V204" s="1">
        <v>1100291.55</v>
      </c>
      <c r="W204" s="1">
        <v>949005.59</v>
      </c>
      <c r="X204" s="1">
        <v>963502.88</v>
      </c>
      <c r="Y204" s="1">
        <v>37826204.539999999</v>
      </c>
      <c r="Z204" s="1">
        <v>481905</v>
      </c>
      <c r="AA204" s="1">
        <v>669312.5</v>
      </c>
      <c r="AB204" s="1">
        <v>1440360.5</v>
      </c>
      <c r="AC204" s="1">
        <v>155280.5</v>
      </c>
      <c r="AD204" s="1">
        <v>3057419.5</v>
      </c>
      <c r="AE204" s="1">
        <v>4171155.5</v>
      </c>
      <c r="AF204" s="1">
        <v>6569971.5</v>
      </c>
      <c r="AG204" s="1">
        <v>4728023.5</v>
      </c>
      <c r="AH204" s="1">
        <v>15742771.306499999</v>
      </c>
      <c r="AI204" s="1">
        <v>37016199.806500003</v>
      </c>
      <c r="AJ204" s="1">
        <v>4841378.26</v>
      </c>
      <c r="AK204" s="1">
        <v>32174821.546500005</v>
      </c>
      <c r="AL204" s="33">
        <v>37293659.186500005</v>
      </c>
      <c r="AM204" s="1">
        <v>1704584.29</v>
      </c>
      <c r="AN204" s="1">
        <v>1704584.29</v>
      </c>
      <c r="AO204" s="1">
        <v>1775640.13</v>
      </c>
      <c r="AP204" s="1">
        <v>1775640.13</v>
      </c>
      <c r="AQ204" s="1">
        <v>343940.51</v>
      </c>
      <c r="AR204" s="1">
        <v>343940.51</v>
      </c>
      <c r="AS204" s="1">
        <v>358302.86</v>
      </c>
      <c r="AT204" s="1">
        <v>358302.86</v>
      </c>
      <c r="AU204" s="1">
        <v>430114.61</v>
      </c>
      <c r="AV204" s="1">
        <v>2870202.46</v>
      </c>
      <c r="AW204" s="1">
        <v>1138903.5900000001</v>
      </c>
      <c r="AX204" s="1">
        <v>447782.78</v>
      </c>
      <c r="AY204" s="1">
        <v>13251939.019999998</v>
      </c>
      <c r="AZ204" s="1">
        <v>88371802.859999999</v>
      </c>
      <c r="BA204" s="1">
        <v>4630784.3</v>
      </c>
      <c r="BB204" s="1">
        <v>142351.42000000004</v>
      </c>
      <c r="BC204" s="1">
        <v>2414947.9300000006</v>
      </c>
    </row>
    <row r="205" spans="1:55" x14ac:dyDescent="0.25">
      <c r="A205" s="10" t="s">
        <v>450</v>
      </c>
      <c r="B205" s="10" t="s">
        <v>451</v>
      </c>
      <c r="C205">
        <v>1996.5</v>
      </c>
      <c r="D205" s="1">
        <v>33841024.350000001</v>
      </c>
      <c r="E205" s="1">
        <v>23072257.670000002</v>
      </c>
      <c r="F205" s="12">
        <v>0.68178366681149238</v>
      </c>
      <c r="G205" s="28">
        <v>1</v>
      </c>
      <c r="H205" s="1">
        <v>806354.34</v>
      </c>
      <c r="I205" s="1">
        <v>3685122.9900000007</v>
      </c>
      <c r="J205" s="1">
        <v>4491477.330000001</v>
      </c>
      <c r="K205" s="30">
        <v>1.05731</v>
      </c>
      <c r="L205" s="1">
        <v>7504921.6299999999</v>
      </c>
      <c r="M205" s="1">
        <v>2501390.37</v>
      </c>
      <c r="N205" s="1">
        <v>824698.5</v>
      </c>
      <c r="O205" s="1">
        <v>274348.59000000003</v>
      </c>
      <c r="P205" s="1">
        <v>276475.34000000003</v>
      </c>
      <c r="Q205" s="1">
        <v>713325.94</v>
      </c>
      <c r="R205" s="1">
        <v>170889.75</v>
      </c>
      <c r="S205" s="1">
        <v>299348.37</v>
      </c>
      <c r="T205" s="1">
        <v>274243.28999999998</v>
      </c>
      <c r="U205" s="1">
        <v>199465.60000000001</v>
      </c>
      <c r="V205" s="1">
        <v>409525.55</v>
      </c>
      <c r="W205" s="1">
        <v>353217.32</v>
      </c>
      <c r="X205" s="1">
        <v>359199.05</v>
      </c>
      <c r="Y205" s="1">
        <v>14161049.299999999</v>
      </c>
      <c r="Z205" s="1">
        <v>179685</v>
      </c>
      <c r="AA205" s="1">
        <v>249562.5</v>
      </c>
      <c r="AB205" s="1">
        <v>537058.5</v>
      </c>
      <c r="AC205" s="1">
        <v>57898.5</v>
      </c>
      <c r="AD205" s="1">
        <v>1140001.5</v>
      </c>
      <c r="AE205" s="1">
        <v>1555273.5</v>
      </c>
      <c r="AF205" s="1">
        <v>2449705.5</v>
      </c>
      <c r="AG205" s="1">
        <v>1762909.5</v>
      </c>
      <c r="AH205" s="1">
        <v>6064413.4154999992</v>
      </c>
      <c r="AI205" s="1">
        <v>13996507.9155</v>
      </c>
      <c r="AJ205" s="1">
        <v>1805175.4</v>
      </c>
      <c r="AK205" s="1">
        <v>12191332.5155</v>
      </c>
      <c r="AL205" s="33">
        <v>14099962.5155</v>
      </c>
      <c r="AM205" s="1">
        <v>662179.97</v>
      </c>
      <c r="AN205" s="1">
        <v>662179.97</v>
      </c>
      <c r="AO205" s="1">
        <v>690148.76</v>
      </c>
      <c r="AP205" s="1">
        <v>690148.76</v>
      </c>
      <c r="AQ205" s="1">
        <v>227529.87</v>
      </c>
      <c r="AR205" s="1">
        <v>227529.87</v>
      </c>
      <c r="AS205" s="1">
        <v>237356.74</v>
      </c>
      <c r="AT205" s="1">
        <v>237356.74</v>
      </c>
      <c r="AU205" s="1">
        <v>284979.28000000003</v>
      </c>
      <c r="AV205" s="1">
        <v>1069617.19</v>
      </c>
      <c r="AW205" s="1">
        <v>424426.8</v>
      </c>
      <c r="AX205" s="1">
        <v>166558.45000000001</v>
      </c>
      <c r="AY205" s="1">
        <v>5580012.4000000004</v>
      </c>
      <c r="AZ205" s="1">
        <v>33841024.350000001</v>
      </c>
      <c r="BA205" s="1">
        <v>1521148.3599999999</v>
      </c>
      <c r="BB205" s="1">
        <v>134279.45000000001</v>
      </c>
      <c r="BC205" s="1">
        <v>498031.79</v>
      </c>
    </row>
    <row r="206" spans="1:55" x14ac:dyDescent="0.25">
      <c r="A206" s="10" t="s">
        <v>452</v>
      </c>
      <c r="B206" s="10" t="s">
        <v>453</v>
      </c>
      <c r="C206">
        <v>3267.82</v>
      </c>
      <c r="D206" s="1">
        <v>53636623.270000003</v>
      </c>
      <c r="E206" s="1">
        <v>44081495.950000003</v>
      </c>
      <c r="F206" s="12">
        <v>0.82185442077699977</v>
      </c>
      <c r="G206" s="28">
        <v>2</v>
      </c>
      <c r="H206" s="1">
        <v>212880.29</v>
      </c>
      <c r="I206" s="1">
        <v>25157490.789999999</v>
      </c>
      <c r="J206" s="1">
        <v>25370371.079999998</v>
      </c>
      <c r="K206" s="30">
        <v>1.05731</v>
      </c>
      <c r="L206" s="1">
        <v>12306022.119999999</v>
      </c>
      <c r="M206" s="1">
        <v>4101597.17</v>
      </c>
      <c r="N206" s="1">
        <v>1349431.51</v>
      </c>
      <c r="O206" s="1">
        <v>449535.05</v>
      </c>
      <c r="P206" s="1">
        <v>432085.21</v>
      </c>
      <c r="Q206" s="1">
        <v>1168317.06</v>
      </c>
      <c r="R206" s="1">
        <v>279462.57</v>
      </c>
      <c r="S206" s="1">
        <v>489815.53</v>
      </c>
      <c r="T206" s="1">
        <v>449362.5</v>
      </c>
      <c r="U206" s="1">
        <v>326643.67</v>
      </c>
      <c r="V206" s="1">
        <v>671029.81999999995</v>
      </c>
      <c r="W206" s="1">
        <v>578765.74</v>
      </c>
      <c r="X206" s="1">
        <v>587747.55000000005</v>
      </c>
      <c r="Y206" s="1">
        <v>23189815.500000004</v>
      </c>
      <c r="Z206" s="1">
        <v>294103.8</v>
      </c>
      <c r="AA206" s="1">
        <v>408477.49999999994</v>
      </c>
      <c r="AB206" s="1">
        <v>879043.58</v>
      </c>
      <c r="AC206" s="1">
        <v>94766.78</v>
      </c>
      <c r="AD206" s="1">
        <v>1865925.22</v>
      </c>
      <c r="AE206" s="1">
        <v>2545631.7799999998</v>
      </c>
      <c r="AF206" s="1">
        <v>4009615.1399999997</v>
      </c>
      <c r="AG206" s="1">
        <v>2885485.0599999996</v>
      </c>
      <c r="AH206" s="1">
        <v>9543027.1678199973</v>
      </c>
      <c r="AI206" s="1">
        <v>22526076.027819999</v>
      </c>
      <c r="AJ206" s="1">
        <v>2954664.8</v>
      </c>
      <c r="AK206" s="1">
        <v>19571411.227819998</v>
      </c>
      <c r="AL206" s="33">
        <v>22695407.857819997</v>
      </c>
      <c r="AM206" s="1">
        <v>1100609.6299999999</v>
      </c>
      <c r="AN206" s="1">
        <v>1100609.6299999999</v>
      </c>
      <c r="AO206" s="1">
        <v>1146720.3400000001</v>
      </c>
      <c r="AP206" s="1">
        <v>1146720.3400000001</v>
      </c>
      <c r="AQ206" s="1">
        <v>100536.45</v>
      </c>
      <c r="AR206" s="1">
        <v>100536.45</v>
      </c>
      <c r="AS206" s="1">
        <v>105071.93</v>
      </c>
      <c r="AT206" s="1">
        <v>105071.93</v>
      </c>
      <c r="AU206" s="1">
        <v>126237.5</v>
      </c>
      <c r="AV206" s="1">
        <v>1751450.91</v>
      </c>
      <c r="AW206" s="1">
        <v>694980.15</v>
      </c>
      <c r="AX206" s="1">
        <v>272854.55</v>
      </c>
      <c r="AY206" s="1">
        <v>7751399.8099999996</v>
      </c>
      <c r="AZ206" s="1">
        <v>53636623.270000003</v>
      </c>
      <c r="BA206" s="1">
        <v>3548105.4699999997</v>
      </c>
      <c r="BB206" s="1">
        <v>38394.950000000004</v>
      </c>
      <c r="BC206" s="1">
        <v>1492610.62</v>
      </c>
    </row>
    <row r="207" spans="1:55" x14ac:dyDescent="0.25">
      <c r="A207" s="10" t="s">
        <v>454</v>
      </c>
      <c r="B207" s="10" t="s">
        <v>455</v>
      </c>
      <c r="C207">
        <v>5133.5</v>
      </c>
      <c r="D207" s="1">
        <v>82531390.599999994</v>
      </c>
      <c r="E207" s="1">
        <v>57501278.780000001</v>
      </c>
      <c r="F207" s="12">
        <v>0.6967201008242796</v>
      </c>
      <c r="G207" s="28">
        <v>1</v>
      </c>
      <c r="H207" s="1">
        <v>1713788.12</v>
      </c>
      <c r="I207" s="1">
        <v>40030203.590000004</v>
      </c>
      <c r="J207" s="1">
        <v>41743991.710000001</v>
      </c>
      <c r="K207" s="30">
        <v>1.05731</v>
      </c>
      <c r="L207" s="1">
        <v>19002772.27</v>
      </c>
      <c r="M207" s="1">
        <v>6333623.9900000002</v>
      </c>
      <c r="N207" s="1">
        <v>2120417.1800000002</v>
      </c>
      <c r="O207" s="1">
        <v>706530.27</v>
      </c>
      <c r="P207" s="1">
        <v>658873.62</v>
      </c>
      <c r="Q207" s="1">
        <v>1835160.61</v>
      </c>
      <c r="R207" s="1">
        <v>439430.8</v>
      </c>
      <c r="S207" s="1">
        <v>769667.27</v>
      </c>
      <c r="T207" s="1">
        <v>706259.07</v>
      </c>
      <c r="U207" s="1">
        <v>513211.49</v>
      </c>
      <c r="V207" s="1">
        <v>1054651.6499999999</v>
      </c>
      <c r="W207" s="1">
        <v>909641.01</v>
      </c>
      <c r="X207" s="1">
        <v>923551.88</v>
      </c>
      <c r="Y207" s="1">
        <v>35973791.109999999</v>
      </c>
      <c r="Z207" s="1">
        <v>462015</v>
      </c>
      <c r="AA207" s="1">
        <v>641687.5</v>
      </c>
      <c r="AB207" s="1">
        <v>1380911.5</v>
      </c>
      <c r="AC207" s="1">
        <v>148871.5</v>
      </c>
      <c r="AD207" s="1">
        <v>2931228.5</v>
      </c>
      <c r="AE207" s="1">
        <v>3998996.5</v>
      </c>
      <c r="AF207" s="1">
        <v>6298804.5</v>
      </c>
      <c r="AG207" s="1">
        <v>4532880.5</v>
      </c>
      <c r="AH207" s="1">
        <v>14613907.987500001</v>
      </c>
      <c r="AI207" s="1">
        <v>35009303.487499997</v>
      </c>
      <c r="AJ207" s="1">
        <v>4641556.6900000004</v>
      </c>
      <c r="AK207" s="1">
        <v>30367746.797499996</v>
      </c>
      <c r="AL207" s="33">
        <v>35275311.097499996</v>
      </c>
      <c r="AM207" s="1">
        <v>1488393.11</v>
      </c>
      <c r="AN207" s="1">
        <v>1488393.11</v>
      </c>
      <c r="AO207" s="1">
        <v>1550377.99</v>
      </c>
      <c r="AP207" s="1">
        <v>1550377.99</v>
      </c>
      <c r="AQ207" s="1">
        <v>174615.95</v>
      </c>
      <c r="AR207" s="1">
        <v>174615.95</v>
      </c>
      <c r="AS207" s="1">
        <v>182175.08</v>
      </c>
      <c r="AT207" s="1">
        <v>182175.08</v>
      </c>
      <c r="AU207" s="1">
        <v>218458.91</v>
      </c>
      <c r="AV207" s="1">
        <v>2751524.08</v>
      </c>
      <c r="AW207" s="1">
        <v>1091811.71</v>
      </c>
      <c r="AX207" s="1">
        <v>429369.28</v>
      </c>
      <c r="AY207" s="1">
        <v>11282288.24</v>
      </c>
      <c r="AZ207" s="1">
        <v>82531390.599999994</v>
      </c>
      <c r="BA207" s="1">
        <v>4383278.8099999996</v>
      </c>
      <c r="BB207" s="1">
        <v>165543.41999999998</v>
      </c>
      <c r="BC207" s="1">
        <v>2480667.7399999998</v>
      </c>
    </row>
    <row r="208" spans="1:55" x14ac:dyDescent="0.25">
      <c r="A208" s="10" t="s">
        <v>456</v>
      </c>
      <c r="B208" s="10" t="s">
        <v>457</v>
      </c>
      <c r="C208">
        <v>1885.81</v>
      </c>
      <c r="D208" s="1">
        <v>30770210.510000002</v>
      </c>
      <c r="E208" s="1">
        <v>20529038.030000001</v>
      </c>
      <c r="F208" s="12">
        <v>0.66717249215205321</v>
      </c>
      <c r="G208" s="28">
        <v>1</v>
      </c>
      <c r="H208" s="1">
        <v>880292.88</v>
      </c>
      <c r="I208" s="1">
        <v>6407662.7999999998</v>
      </c>
      <c r="J208" s="1">
        <v>7287955.6799999997</v>
      </c>
      <c r="K208" s="30">
        <v>1.05731</v>
      </c>
      <c r="L208" s="1">
        <v>7001673.7400000002</v>
      </c>
      <c r="M208" s="1">
        <v>2333657.85</v>
      </c>
      <c r="N208" s="1">
        <v>778422.83</v>
      </c>
      <c r="O208" s="1">
        <v>259474.27</v>
      </c>
      <c r="P208" s="1">
        <v>247297.21</v>
      </c>
      <c r="Q208" s="1">
        <v>673994.69</v>
      </c>
      <c r="R208" s="1">
        <v>161253.10999999999</v>
      </c>
      <c r="S208" s="1">
        <v>282551.27</v>
      </c>
      <c r="T208" s="1">
        <v>259374.67</v>
      </c>
      <c r="U208" s="1">
        <v>188367.51</v>
      </c>
      <c r="V208" s="1">
        <v>387322.36</v>
      </c>
      <c r="W208" s="1">
        <v>334066.99</v>
      </c>
      <c r="X208" s="1">
        <v>339043.6</v>
      </c>
      <c r="Y208" s="1">
        <v>13246500.099999998</v>
      </c>
      <c r="Z208" s="1">
        <v>169722.90000000002</v>
      </c>
      <c r="AA208" s="1">
        <v>235726.25000000003</v>
      </c>
      <c r="AB208" s="1">
        <v>507282.89000000007</v>
      </c>
      <c r="AC208" s="1">
        <v>54688.490000000005</v>
      </c>
      <c r="AD208" s="1">
        <v>1076797.51</v>
      </c>
      <c r="AE208" s="1">
        <v>1469045.9900000002</v>
      </c>
      <c r="AF208" s="1">
        <v>2313888.87</v>
      </c>
      <c r="AG208" s="1">
        <v>1665170.2300000002</v>
      </c>
      <c r="AH208" s="1">
        <v>5467214.4893100001</v>
      </c>
      <c r="AI208" s="1">
        <v>12959537.619310001</v>
      </c>
      <c r="AJ208" s="1">
        <v>1705092.82</v>
      </c>
      <c r="AK208" s="1">
        <v>11254444.799310002</v>
      </c>
      <c r="AL208" s="33">
        <v>13057256.479310002</v>
      </c>
      <c r="AM208" s="1">
        <v>562399.42000000004</v>
      </c>
      <c r="AN208" s="1">
        <v>562399.42000000004</v>
      </c>
      <c r="AO208" s="1">
        <v>585832.73</v>
      </c>
      <c r="AP208" s="1">
        <v>585832.73</v>
      </c>
      <c r="AQ208" s="1">
        <v>112631.06</v>
      </c>
      <c r="AR208" s="1">
        <v>112631.06</v>
      </c>
      <c r="AS208" s="1">
        <v>117166.54</v>
      </c>
      <c r="AT208" s="1">
        <v>117166.54</v>
      </c>
      <c r="AU208" s="1">
        <v>141355.76999999999</v>
      </c>
      <c r="AV208" s="1">
        <v>1010655.96</v>
      </c>
      <c r="AW208" s="1">
        <v>401030.84</v>
      </c>
      <c r="AX208" s="1">
        <v>157351.70000000001</v>
      </c>
      <c r="AY208" s="1">
        <v>4466453.7700000005</v>
      </c>
      <c r="AZ208" s="1">
        <v>30770210.510000002</v>
      </c>
      <c r="BA208" s="1">
        <v>1487076.79</v>
      </c>
      <c r="BB208" s="1">
        <v>73251.86</v>
      </c>
      <c r="BC208" s="1">
        <v>594732.88</v>
      </c>
    </row>
    <row r="209" spans="1:55" x14ac:dyDescent="0.25">
      <c r="A209" s="10" t="s">
        <v>458</v>
      </c>
      <c r="B209" s="10" t="s">
        <v>459</v>
      </c>
      <c r="C209">
        <v>7737</v>
      </c>
      <c r="D209" s="1">
        <v>119244389.88</v>
      </c>
      <c r="E209" s="1">
        <v>94617928.039999992</v>
      </c>
      <c r="F209" s="12">
        <v>0.79347907381821048</v>
      </c>
      <c r="G209" s="28">
        <v>2</v>
      </c>
      <c r="H209" s="1">
        <v>391212.51</v>
      </c>
      <c r="I209" s="1">
        <v>7859926.6000000015</v>
      </c>
      <c r="J209" s="1">
        <v>8251139.1100000013</v>
      </c>
      <c r="K209" s="30">
        <v>1.05731</v>
      </c>
      <c r="L209" s="1">
        <v>27724082.879999999</v>
      </c>
      <c r="M209" s="1">
        <v>9240436.8100000005</v>
      </c>
      <c r="N209" s="1">
        <v>3196326.45</v>
      </c>
      <c r="O209" s="1">
        <v>1065166.7</v>
      </c>
      <c r="P209" s="1">
        <v>933838.34</v>
      </c>
      <c r="Q209" s="1">
        <v>2765702.36</v>
      </c>
      <c r="R209" s="1">
        <v>662358.42000000004</v>
      </c>
      <c r="S209" s="1">
        <v>1160199.92</v>
      </c>
      <c r="T209" s="1">
        <v>1064757.83</v>
      </c>
      <c r="U209" s="1">
        <v>773566.59</v>
      </c>
      <c r="V209" s="1">
        <v>1589995.3</v>
      </c>
      <c r="W209" s="1">
        <v>1371376.91</v>
      </c>
      <c r="X209" s="1">
        <v>1392166.29</v>
      </c>
      <c r="Y209" s="1">
        <v>52939974.800000004</v>
      </c>
      <c r="Z209" s="1">
        <v>696330</v>
      </c>
      <c r="AA209" s="1">
        <v>967125</v>
      </c>
      <c r="AB209" s="1">
        <v>2081253</v>
      </c>
      <c r="AC209" s="1">
        <v>224373</v>
      </c>
      <c r="AD209" s="1">
        <v>4417827</v>
      </c>
      <c r="AE209" s="1">
        <v>6027123</v>
      </c>
      <c r="AF209" s="1">
        <v>9493299</v>
      </c>
      <c r="AG209" s="1">
        <v>6831771</v>
      </c>
      <c r="AH209" s="1">
        <v>20901713.057999998</v>
      </c>
      <c r="AI209" s="1">
        <v>51640814.057999998</v>
      </c>
      <c r="AJ209" s="1">
        <v>6995563.29</v>
      </c>
      <c r="AK209" s="1">
        <v>44645250.767999999</v>
      </c>
      <c r="AL209" s="33">
        <v>52041729.788000003</v>
      </c>
      <c r="AM209" s="1">
        <v>1573055.39</v>
      </c>
      <c r="AN209" s="1">
        <v>1573055.39</v>
      </c>
      <c r="AO209" s="1">
        <v>1638819.8400000001</v>
      </c>
      <c r="AP209" s="1">
        <v>1638819.8400000001</v>
      </c>
      <c r="AQ209" s="1">
        <v>262301.88</v>
      </c>
      <c r="AR209" s="1">
        <v>262301.88</v>
      </c>
      <c r="AS209" s="1">
        <v>272884.65999999997</v>
      </c>
      <c r="AT209" s="1">
        <v>272884.65999999997</v>
      </c>
      <c r="AU209" s="1">
        <v>328066.33</v>
      </c>
      <c r="AV209" s="1">
        <v>4147695.79</v>
      </c>
      <c r="AW209" s="1">
        <v>1645816.17</v>
      </c>
      <c r="AX209" s="1">
        <v>646983.35</v>
      </c>
      <c r="AY209" s="1">
        <v>14262685.18</v>
      </c>
      <c r="AZ209" s="1">
        <v>119244389.88</v>
      </c>
      <c r="BA209" s="1">
        <v>1308738.8200000003</v>
      </c>
      <c r="BB209" s="1">
        <v>79687.59</v>
      </c>
      <c r="BC209" s="1">
        <v>2390765.59</v>
      </c>
    </row>
    <row r="210" spans="1:55" x14ac:dyDescent="0.25">
      <c r="A210" s="10" t="s">
        <v>460</v>
      </c>
      <c r="B210" s="10" t="s">
        <v>461</v>
      </c>
      <c r="C210">
        <v>938</v>
      </c>
      <c r="D210" s="1">
        <v>14078895.75</v>
      </c>
      <c r="E210" s="1">
        <v>12251028.900000002</v>
      </c>
      <c r="F210" s="12">
        <v>0.87016972904284784</v>
      </c>
      <c r="G210" s="28">
        <v>2</v>
      </c>
      <c r="H210" s="1">
        <v>28088.71</v>
      </c>
      <c r="I210" s="1">
        <v>3849883.6300000004</v>
      </c>
      <c r="J210" s="1">
        <v>3877972.3400000003</v>
      </c>
      <c r="K210" s="30">
        <v>1.05731</v>
      </c>
      <c r="L210" s="1">
        <v>3351680.48</v>
      </c>
      <c r="M210" s="1">
        <v>1117115.1000000001</v>
      </c>
      <c r="N210" s="1">
        <v>387558.71</v>
      </c>
      <c r="O210" s="1">
        <v>128910.78</v>
      </c>
      <c r="P210" s="1">
        <v>111953.36</v>
      </c>
      <c r="Q210" s="1">
        <v>335209.56</v>
      </c>
      <c r="R210" s="1">
        <v>80305.33</v>
      </c>
      <c r="S210" s="1">
        <v>140675.74</v>
      </c>
      <c r="T210" s="1">
        <v>128861.3</v>
      </c>
      <c r="U210" s="1">
        <v>93583.86</v>
      </c>
      <c r="V210" s="1">
        <v>192427.67</v>
      </c>
      <c r="W210" s="1">
        <v>165969.57999999999</v>
      </c>
      <c r="X210" s="1">
        <v>168801.96</v>
      </c>
      <c r="Y210" s="1">
        <v>6403053.4300000006</v>
      </c>
      <c r="Z210" s="1">
        <v>84420</v>
      </c>
      <c r="AA210" s="1">
        <v>117250</v>
      </c>
      <c r="AB210" s="1">
        <v>252322</v>
      </c>
      <c r="AC210" s="1">
        <v>27202</v>
      </c>
      <c r="AD210" s="1">
        <v>267799</v>
      </c>
      <c r="AE210" s="1">
        <v>730702</v>
      </c>
      <c r="AF210" s="1">
        <v>1150926</v>
      </c>
      <c r="AG210" s="1">
        <v>828254</v>
      </c>
      <c r="AH210" s="1">
        <v>2510004.0930000003</v>
      </c>
      <c r="AI210" s="1">
        <v>5968879.0930000003</v>
      </c>
      <c r="AJ210" s="1">
        <v>848111.46</v>
      </c>
      <c r="AK210" s="1">
        <v>5120767.6330000004</v>
      </c>
      <c r="AL210" s="33">
        <v>6017484.3530000001</v>
      </c>
      <c r="AM210" s="1">
        <v>183686.91</v>
      </c>
      <c r="AN210" s="1">
        <v>183686.91</v>
      </c>
      <c r="AO210" s="1">
        <v>191246.04</v>
      </c>
      <c r="AP210" s="1">
        <v>191246.04</v>
      </c>
      <c r="AQ210" s="1">
        <v>24189.22</v>
      </c>
      <c r="AR210" s="1">
        <v>24189.22</v>
      </c>
      <c r="AS210" s="1">
        <v>24945.13</v>
      </c>
      <c r="AT210" s="1">
        <v>24945.13</v>
      </c>
      <c r="AU210" s="1">
        <v>30236.52</v>
      </c>
      <c r="AV210" s="1">
        <v>502682.28</v>
      </c>
      <c r="AW210" s="1">
        <v>199465.60000000001</v>
      </c>
      <c r="AX210" s="1">
        <v>77838.87</v>
      </c>
      <c r="AY210" s="1">
        <v>1658357.87</v>
      </c>
      <c r="AZ210" s="1">
        <v>14078895.75</v>
      </c>
      <c r="BA210" s="1">
        <v>257758.59999999998</v>
      </c>
      <c r="BB210" s="1">
        <v>898.19</v>
      </c>
      <c r="BC210" s="1">
        <v>233223.08</v>
      </c>
    </row>
    <row r="211" spans="1:55" x14ac:dyDescent="0.25">
      <c r="A211" s="10" t="s">
        <v>462</v>
      </c>
      <c r="B211" s="10" t="s">
        <v>463</v>
      </c>
      <c r="C211">
        <v>2818.15</v>
      </c>
      <c r="D211" s="1">
        <v>41286970.420000002</v>
      </c>
      <c r="E211" s="1">
        <v>28973218.370000005</v>
      </c>
      <c r="F211" s="12">
        <v>0.70175210424170431</v>
      </c>
      <c r="G211" s="28">
        <v>1</v>
      </c>
      <c r="H211" s="1">
        <v>783365.79</v>
      </c>
      <c r="I211" s="1">
        <v>17696683.969999999</v>
      </c>
      <c r="J211" s="1">
        <v>18480049.759999998</v>
      </c>
      <c r="K211" s="30">
        <v>1.05731</v>
      </c>
      <c r="L211" s="1">
        <v>9831100.2599999998</v>
      </c>
      <c r="M211" s="1">
        <v>3276705.7</v>
      </c>
      <c r="N211" s="1">
        <v>1164328.8400000001</v>
      </c>
      <c r="O211" s="1">
        <v>387558.71</v>
      </c>
      <c r="P211" s="1">
        <v>315389.84000000003</v>
      </c>
      <c r="Q211" s="1">
        <v>1007416.47</v>
      </c>
      <c r="R211" s="1">
        <v>240916.01</v>
      </c>
      <c r="S211" s="1">
        <v>422627.11</v>
      </c>
      <c r="T211" s="1">
        <v>387409.95</v>
      </c>
      <c r="U211" s="1">
        <v>281651.42</v>
      </c>
      <c r="V211" s="1">
        <v>578516.52</v>
      </c>
      <c r="W211" s="1">
        <v>498972.67</v>
      </c>
      <c r="X211" s="1">
        <v>507125.72</v>
      </c>
      <c r="Y211" s="1">
        <v>18899719.220000003</v>
      </c>
      <c r="Z211" s="1">
        <v>253633.5</v>
      </c>
      <c r="AA211" s="1">
        <v>352268.75</v>
      </c>
      <c r="AB211" s="1">
        <v>758082.35</v>
      </c>
      <c r="AC211" s="1">
        <v>81726.350000000006</v>
      </c>
      <c r="AD211" s="1">
        <v>1609163.65</v>
      </c>
      <c r="AE211" s="1">
        <v>2195338.85</v>
      </c>
      <c r="AF211" s="1">
        <v>3457870.0500000003</v>
      </c>
      <c r="AG211" s="1">
        <v>2488426.4500000002</v>
      </c>
      <c r="AH211" s="1">
        <v>7144239.1156499991</v>
      </c>
      <c r="AI211" s="1">
        <v>18340749.065649997</v>
      </c>
      <c r="AJ211" s="1">
        <v>2548086.6800000002</v>
      </c>
      <c r="AK211" s="1">
        <v>15792662.385650001</v>
      </c>
      <c r="AL211" s="33">
        <v>18486779.905650001</v>
      </c>
      <c r="AM211" s="1">
        <v>377956.6</v>
      </c>
      <c r="AN211" s="1">
        <v>377956.6</v>
      </c>
      <c r="AO211" s="1">
        <v>393074.86</v>
      </c>
      <c r="AP211" s="1">
        <v>393074.86</v>
      </c>
      <c r="AQ211" s="1">
        <v>2267.73</v>
      </c>
      <c r="AR211" s="1">
        <v>2267.73</v>
      </c>
      <c r="AS211" s="1">
        <v>3023.65</v>
      </c>
      <c r="AT211" s="1">
        <v>3023.65</v>
      </c>
      <c r="AU211" s="1">
        <v>3023.65</v>
      </c>
      <c r="AV211" s="1">
        <v>1510314.59</v>
      </c>
      <c r="AW211" s="1">
        <v>599296.65</v>
      </c>
      <c r="AX211" s="1">
        <v>235190.58</v>
      </c>
      <c r="AY211" s="1">
        <v>3900471.15</v>
      </c>
      <c r="AZ211" s="1">
        <v>41286970.420000002</v>
      </c>
      <c r="BA211" s="1">
        <v>562128.07000000007</v>
      </c>
      <c r="BB211" s="1">
        <v>967.63000000000011</v>
      </c>
      <c r="BC211" s="1">
        <v>1124937.4999999998</v>
      </c>
    </row>
    <row r="212" spans="1:55" x14ac:dyDescent="0.25">
      <c r="A212" s="143" t="s">
        <v>464</v>
      </c>
      <c r="B212" s="10" t="s">
        <v>465</v>
      </c>
      <c r="C212">
        <v>47.99</v>
      </c>
      <c r="D212" s="1">
        <v>686784.73</v>
      </c>
      <c r="E212" s="1">
        <v>433496.68999999994</v>
      </c>
      <c r="F212" s="12">
        <v>0.6311973331148466</v>
      </c>
      <c r="G212" s="28">
        <v>1</v>
      </c>
      <c r="H212" s="1">
        <v>29867.59</v>
      </c>
      <c r="I212" s="1">
        <v>364818.22</v>
      </c>
      <c r="J212" s="1">
        <v>394685.81</v>
      </c>
      <c r="K212" s="30">
        <v>0.9</v>
      </c>
      <c r="L212" s="1">
        <v>150528.45000000001</v>
      </c>
      <c r="M212" s="1">
        <v>50171.13</v>
      </c>
      <c r="N212" s="1">
        <v>16178.29</v>
      </c>
      <c r="O212" s="1">
        <v>4923.82</v>
      </c>
      <c r="P212" s="1">
        <v>5157.4399999999996</v>
      </c>
      <c r="Q212" s="1">
        <v>14457.02</v>
      </c>
      <c r="R212" s="1">
        <v>3281.14</v>
      </c>
      <c r="S212" s="1">
        <v>5872.38</v>
      </c>
      <c r="T212" s="1">
        <v>4921.93</v>
      </c>
      <c r="U212" s="1">
        <v>3829.81</v>
      </c>
      <c r="V212" s="1">
        <v>7349.89</v>
      </c>
      <c r="W212" s="1">
        <v>6339.31</v>
      </c>
      <c r="X212" s="1">
        <v>7046.48</v>
      </c>
      <c r="Y212" s="1">
        <v>280057.09000000003</v>
      </c>
      <c r="Z212" s="1">
        <v>4319.1000000000004</v>
      </c>
      <c r="AA212" s="1">
        <v>5998.75</v>
      </c>
      <c r="AB212" s="1">
        <v>12909.310000000001</v>
      </c>
      <c r="AC212" s="1">
        <v>1391.71</v>
      </c>
      <c r="AD212" s="1">
        <v>27402.29</v>
      </c>
      <c r="AE212" s="1">
        <v>37384.21</v>
      </c>
      <c r="AF212" s="1">
        <v>58883.73</v>
      </c>
      <c r="AG212" s="1">
        <v>42375.17</v>
      </c>
      <c r="AH212" s="1">
        <v>133588.53549000001</v>
      </c>
      <c r="AI212" s="1">
        <v>324252.80549000006</v>
      </c>
      <c r="AJ212" s="1">
        <v>43391.11</v>
      </c>
      <c r="AK212" s="1">
        <v>280861.69549000001</v>
      </c>
      <c r="AL212" s="33">
        <v>319913.68549</v>
      </c>
      <c r="AM212" s="1">
        <v>11582.02</v>
      </c>
      <c r="AN212" s="1">
        <v>11582.02</v>
      </c>
      <c r="AO212" s="1">
        <v>11582.02</v>
      </c>
      <c r="AP212" s="1">
        <v>11582.02</v>
      </c>
      <c r="AQ212" s="1">
        <v>1286.8900000000001</v>
      </c>
      <c r="AR212" s="1">
        <v>1286.8900000000001</v>
      </c>
      <c r="AS212" s="1">
        <v>1286.8900000000001</v>
      </c>
      <c r="AT212" s="1">
        <v>1286.8900000000001</v>
      </c>
      <c r="AU212" s="1">
        <v>1930.33</v>
      </c>
      <c r="AV212" s="1">
        <v>21877.16</v>
      </c>
      <c r="AW212" s="1">
        <v>8680.91</v>
      </c>
      <c r="AX212" s="1">
        <v>2849.79</v>
      </c>
      <c r="AY212" s="1">
        <v>86813.83</v>
      </c>
      <c r="AZ212" s="1">
        <v>686784.73</v>
      </c>
      <c r="BA212" s="1">
        <v>10940.98</v>
      </c>
      <c r="BB212" s="1">
        <v>622.45000000000005</v>
      </c>
      <c r="BC212" s="1">
        <v>5232.84</v>
      </c>
    </row>
    <row r="213" spans="1:55" x14ac:dyDescent="0.25">
      <c r="A213" s="143" t="s">
        <v>466</v>
      </c>
      <c r="B213" s="10" t="s">
        <v>467</v>
      </c>
      <c r="C213">
        <v>33</v>
      </c>
      <c r="D213" s="1">
        <v>450953.63</v>
      </c>
      <c r="E213" s="1">
        <v>278883.76</v>
      </c>
      <c r="F213" s="12">
        <v>0.61843112339510387</v>
      </c>
      <c r="G213" s="28">
        <v>1</v>
      </c>
      <c r="H213" s="1">
        <v>21563.29</v>
      </c>
      <c r="I213" s="1">
        <v>233788.40000000002</v>
      </c>
      <c r="J213" s="1">
        <v>255351.69000000003</v>
      </c>
      <c r="K213" s="30">
        <v>0.9</v>
      </c>
      <c r="L213" s="1">
        <v>100601.73</v>
      </c>
      <c r="M213" s="1">
        <v>30996.93</v>
      </c>
      <c r="N213" s="1">
        <v>10983.62</v>
      </c>
      <c r="O213" s="1">
        <v>3426.74</v>
      </c>
      <c r="P213" s="1">
        <v>3396.04</v>
      </c>
      <c r="Q213" s="1">
        <v>8942.67</v>
      </c>
      <c r="R213" s="1">
        <v>1640.57</v>
      </c>
      <c r="S213" s="1">
        <v>4085.13</v>
      </c>
      <c r="T213" s="1">
        <v>3515.67</v>
      </c>
      <c r="U213" s="1">
        <v>2553.21</v>
      </c>
      <c r="V213" s="1">
        <v>5249.92</v>
      </c>
      <c r="W213" s="1">
        <v>4528.08</v>
      </c>
      <c r="X213" s="1">
        <v>4901.8999999999996</v>
      </c>
      <c r="Y213" s="1">
        <v>184822.21000000002</v>
      </c>
      <c r="Z213" s="1">
        <v>2970</v>
      </c>
      <c r="AA213" s="1">
        <v>4125</v>
      </c>
      <c r="AB213" s="1">
        <v>8877</v>
      </c>
      <c r="AC213" s="1">
        <v>957</v>
      </c>
      <c r="AD213" s="1">
        <v>18843</v>
      </c>
      <c r="AE213" s="1">
        <v>21836</v>
      </c>
      <c r="AF213" s="1">
        <v>40491</v>
      </c>
      <c r="AG213" s="1">
        <v>29139</v>
      </c>
      <c r="AH213" s="1">
        <v>87539.300999999992</v>
      </c>
      <c r="AI213" s="1">
        <v>214777.30099999998</v>
      </c>
      <c r="AJ213" s="1">
        <v>29837.61</v>
      </c>
      <c r="AK213" s="1">
        <v>184939.69099999999</v>
      </c>
      <c r="AL213" s="33">
        <v>211793.53099999999</v>
      </c>
      <c r="AM213" s="1">
        <v>7721.35</v>
      </c>
      <c r="AN213" s="1">
        <v>7721.35</v>
      </c>
      <c r="AO213" s="1">
        <v>7721.35</v>
      </c>
      <c r="AP213" s="1">
        <v>7721.35</v>
      </c>
      <c r="AQ213" s="1">
        <v>0</v>
      </c>
      <c r="AR213" s="1">
        <v>0</v>
      </c>
      <c r="AS213" s="1">
        <v>0</v>
      </c>
      <c r="AT213" s="1">
        <v>0</v>
      </c>
      <c r="AU213" s="1">
        <v>643.44000000000005</v>
      </c>
      <c r="AV213" s="1">
        <v>14799.25</v>
      </c>
      <c r="AW213" s="1">
        <v>5872.38</v>
      </c>
      <c r="AX213" s="1">
        <v>2137.34</v>
      </c>
      <c r="AY213" s="1">
        <v>54337.81</v>
      </c>
      <c r="AZ213" s="1">
        <v>450953.63</v>
      </c>
      <c r="BA213" s="1">
        <v>8575.32</v>
      </c>
      <c r="BB213" s="1">
        <v>40.97</v>
      </c>
      <c r="BC213" s="1">
        <v>4266.4799999999996</v>
      </c>
    </row>
    <row r="214" spans="1:55" x14ac:dyDescent="0.25">
      <c r="A214" s="10" t="s">
        <v>468</v>
      </c>
      <c r="B214" s="10" t="s">
        <v>469</v>
      </c>
      <c r="C214">
        <v>658.5</v>
      </c>
      <c r="D214" s="1">
        <v>8312847.04</v>
      </c>
      <c r="E214" s="1">
        <v>8260182.7699999996</v>
      </c>
      <c r="F214" s="12">
        <v>0.993664713214788</v>
      </c>
      <c r="G214" s="28">
        <v>3</v>
      </c>
      <c r="H214" s="1">
        <v>13623.15</v>
      </c>
      <c r="I214" s="1">
        <v>581406.71</v>
      </c>
      <c r="J214" s="1">
        <v>595029.86</v>
      </c>
      <c r="K214" s="30">
        <v>0.9</v>
      </c>
      <c r="L214" s="1">
        <v>1989472.79</v>
      </c>
      <c r="M214" s="1">
        <v>479281.49</v>
      </c>
      <c r="N214" s="1">
        <v>210042.62</v>
      </c>
      <c r="O214" s="1">
        <v>85137.95</v>
      </c>
      <c r="P214" s="1">
        <v>67296.800000000003</v>
      </c>
      <c r="Q214" s="1">
        <v>144134.51</v>
      </c>
      <c r="R214" s="1">
        <v>47029.78</v>
      </c>
      <c r="S214" s="1">
        <v>77106.94</v>
      </c>
      <c r="T214" s="1">
        <v>94219.95</v>
      </c>
      <c r="U214" s="1">
        <v>55659.97</v>
      </c>
      <c r="V214" s="1">
        <v>140697.99</v>
      </c>
      <c r="W214" s="1">
        <v>121352.54</v>
      </c>
      <c r="X214" s="1">
        <v>92523.43</v>
      </c>
      <c r="Y214" s="1">
        <v>3603956.7600000002</v>
      </c>
      <c r="Z214" s="1">
        <v>58950</v>
      </c>
      <c r="AA214" s="1">
        <v>82312.5</v>
      </c>
      <c r="AB214" s="1">
        <v>177136.5</v>
      </c>
      <c r="AC214" s="1">
        <v>19096.5</v>
      </c>
      <c r="AD214" s="1">
        <v>188001.75</v>
      </c>
      <c r="AE214" s="1">
        <v>222589</v>
      </c>
      <c r="AF214" s="1">
        <v>807979.5</v>
      </c>
      <c r="AG214" s="1">
        <v>581455.5</v>
      </c>
      <c r="AH214" s="1">
        <v>1675856.2334999999</v>
      </c>
      <c r="AI214" s="1">
        <v>3813377.4835000001</v>
      </c>
      <c r="AJ214" s="1">
        <v>595395.93999999994</v>
      </c>
      <c r="AK214" s="1">
        <v>3217981.5435000001</v>
      </c>
      <c r="AL214" s="33">
        <v>3753837.8835</v>
      </c>
      <c r="AM214" s="1">
        <v>119680.95</v>
      </c>
      <c r="AN214" s="1">
        <v>119680.95</v>
      </c>
      <c r="AO214" s="1">
        <v>124828.52</v>
      </c>
      <c r="AP214" s="1">
        <v>124828.52</v>
      </c>
      <c r="AQ214" s="1">
        <v>0</v>
      </c>
      <c r="AR214" s="1">
        <v>0</v>
      </c>
      <c r="AS214" s="1">
        <v>0</v>
      </c>
      <c r="AT214" s="1">
        <v>0</v>
      </c>
      <c r="AU214" s="1">
        <v>0</v>
      </c>
      <c r="AV214" s="1">
        <v>300489.28000000003</v>
      </c>
      <c r="AW214" s="1">
        <v>119234.9</v>
      </c>
      <c r="AX214" s="1">
        <v>46309.18</v>
      </c>
      <c r="AY214" s="1">
        <v>955052.3</v>
      </c>
      <c r="AZ214" s="1">
        <v>8312847.04</v>
      </c>
      <c r="BA214" s="1">
        <v>202834.55</v>
      </c>
      <c r="BB214" s="1">
        <v>0</v>
      </c>
      <c r="BC214" s="1">
        <v>137137.88</v>
      </c>
    </row>
    <row r="215" spans="1:55" x14ac:dyDescent="0.25">
      <c r="A215" s="10" t="s">
        <v>470</v>
      </c>
      <c r="B215" s="10" t="s">
        <v>471</v>
      </c>
      <c r="C215">
        <v>916.13</v>
      </c>
      <c r="D215" s="1">
        <v>12359417.59</v>
      </c>
      <c r="E215" s="1">
        <v>10474832.02</v>
      </c>
      <c r="F215" s="12">
        <v>0.84751825429664118</v>
      </c>
      <c r="G215" s="28">
        <v>2</v>
      </c>
      <c r="H215" s="1">
        <v>27433.8</v>
      </c>
      <c r="I215" s="1">
        <v>4078855.9999999995</v>
      </c>
      <c r="J215" s="1">
        <v>4106289.7999999993</v>
      </c>
      <c r="K215" s="30">
        <v>0.9</v>
      </c>
      <c r="L215" s="1">
        <v>2845949.5</v>
      </c>
      <c r="M215" s="1">
        <v>691270.3</v>
      </c>
      <c r="N215" s="1">
        <v>292585.17</v>
      </c>
      <c r="O215" s="1">
        <v>118374.64</v>
      </c>
      <c r="P215" s="1">
        <v>99260.66</v>
      </c>
      <c r="Q215" s="1">
        <v>207536.94</v>
      </c>
      <c r="R215" s="1">
        <v>66169.81</v>
      </c>
      <c r="S215" s="1">
        <v>107490.14</v>
      </c>
      <c r="T215" s="1">
        <v>130782.92</v>
      </c>
      <c r="U215" s="1">
        <v>77617.58</v>
      </c>
      <c r="V215" s="1">
        <v>195297.21</v>
      </c>
      <c r="W215" s="1">
        <v>168444.57</v>
      </c>
      <c r="X215" s="1">
        <v>128981.34</v>
      </c>
      <c r="Y215" s="1">
        <v>5129760.7799999993</v>
      </c>
      <c r="Z215" s="1">
        <v>82136.7</v>
      </c>
      <c r="AA215" s="1">
        <v>114516.25</v>
      </c>
      <c r="AB215" s="1">
        <v>246438.97</v>
      </c>
      <c r="AC215" s="1">
        <v>26567.769999999997</v>
      </c>
      <c r="AD215" s="1">
        <v>523110.23</v>
      </c>
      <c r="AE215" s="1">
        <v>322293.82</v>
      </c>
      <c r="AF215" s="1">
        <v>1124091.51</v>
      </c>
      <c r="AG215" s="1">
        <v>808942.79</v>
      </c>
      <c r="AH215" s="1">
        <v>2460099.03663</v>
      </c>
      <c r="AI215" s="1">
        <v>5708197.07663</v>
      </c>
      <c r="AJ215" s="1">
        <v>828337.26</v>
      </c>
      <c r="AK215" s="1">
        <v>4879859.8166300002</v>
      </c>
      <c r="AL215" s="33">
        <v>5625363.3466300005</v>
      </c>
      <c r="AM215" s="1">
        <v>234214.34</v>
      </c>
      <c r="AN215" s="1">
        <v>234214.34</v>
      </c>
      <c r="AO215" s="1">
        <v>243866.03</v>
      </c>
      <c r="AP215" s="1">
        <v>243866.03</v>
      </c>
      <c r="AQ215" s="1">
        <v>0</v>
      </c>
      <c r="AR215" s="1">
        <v>0</v>
      </c>
      <c r="AS215" s="1">
        <v>0</v>
      </c>
      <c r="AT215" s="1">
        <v>0</v>
      </c>
      <c r="AU215" s="1">
        <v>0</v>
      </c>
      <c r="AV215" s="1">
        <v>417596.45</v>
      </c>
      <c r="AW215" s="1">
        <v>165703.32</v>
      </c>
      <c r="AX215" s="1">
        <v>64832.85</v>
      </c>
      <c r="AY215" s="1">
        <v>1604293.36</v>
      </c>
      <c r="AZ215" s="1">
        <v>12359417.59</v>
      </c>
      <c r="BA215" s="1">
        <v>663216.25</v>
      </c>
      <c r="BB215" s="1">
        <v>0</v>
      </c>
      <c r="BC215" s="1">
        <v>408328.16000000003</v>
      </c>
    </row>
    <row r="216" spans="1:55" x14ac:dyDescent="0.25">
      <c r="A216" s="10" t="s">
        <v>472</v>
      </c>
      <c r="B216" s="10" t="s">
        <v>473</v>
      </c>
      <c r="C216">
        <v>392.95</v>
      </c>
      <c r="D216" s="1">
        <v>5091604.13</v>
      </c>
      <c r="E216" s="1">
        <v>4765641.8800000008</v>
      </c>
      <c r="F216" s="12">
        <v>0.93598044119741908</v>
      </c>
      <c r="G216" s="28">
        <v>3</v>
      </c>
      <c r="H216" s="1">
        <v>8344.15</v>
      </c>
      <c r="I216" s="1">
        <v>1373297.9000000001</v>
      </c>
      <c r="J216" s="1">
        <v>1381642.05</v>
      </c>
      <c r="K216" s="30">
        <v>0.9</v>
      </c>
      <c r="L216" s="1">
        <v>1185578.55</v>
      </c>
      <c r="M216" s="1">
        <v>291029.86</v>
      </c>
      <c r="N216" s="1">
        <v>124814.38</v>
      </c>
      <c r="O216" s="1">
        <v>49719.6</v>
      </c>
      <c r="P216" s="1">
        <v>40176.400000000001</v>
      </c>
      <c r="Q216" s="1">
        <v>87580.15</v>
      </c>
      <c r="R216" s="1">
        <v>27889.75</v>
      </c>
      <c r="S216" s="1">
        <v>45957.78</v>
      </c>
      <c r="T216" s="1">
        <v>54844.45</v>
      </c>
      <c r="U216" s="1">
        <v>32936.400000000001</v>
      </c>
      <c r="V216" s="1">
        <v>81898.83</v>
      </c>
      <c r="W216" s="1">
        <v>70638.039999999994</v>
      </c>
      <c r="X216" s="1">
        <v>55146.42</v>
      </c>
      <c r="Y216" s="1">
        <v>2148210.61</v>
      </c>
      <c r="Z216" s="1">
        <v>35050.5</v>
      </c>
      <c r="AA216" s="1">
        <v>49118.75</v>
      </c>
      <c r="AB216" s="1">
        <v>105703.55</v>
      </c>
      <c r="AC216" s="1">
        <v>11395.55</v>
      </c>
      <c r="AD216" s="1">
        <v>224374.45</v>
      </c>
      <c r="AE216" s="1">
        <v>141472.89000000001</v>
      </c>
      <c r="AF216" s="1">
        <v>482149.64999999997</v>
      </c>
      <c r="AG216" s="1">
        <v>346974.85</v>
      </c>
      <c r="AH216" s="1">
        <v>1002620.28645</v>
      </c>
      <c r="AI216" s="1">
        <v>2398860.47645</v>
      </c>
      <c r="AJ216" s="1">
        <v>355293.6</v>
      </c>
      <c r="AK216" s="1">
        <v>2043566.8764499999</v>
      </c>
      <c r="AL216" s="33">
        <v>2363331.1164499996</v>
      </c>
      <c r="AM216" s="1">
        <v>73996.289999999994</v>
      </c>
      <c r="AN216" s="1">
        <v>73996.289999999994</v>
      </c>
      <c r="AO216" s="1">
        <v>77213.52</v>
      </c>
      <c r="AP216" s="1">
        <v>77213.52</v>
      </c>
      <c r="AQ216" s="1">
        <v>0</v>
      </c>
      <c r="AR216" s="1">
        <v>0</v>
      </c>
      <c r="AS216" s="1">
        <v>0</v>
      </c>
      <c r="AT216" s="1">
        <v>0</v>
      </c>
      <c r="AU216" s="1">
        <v>0</v>
      </c>
      <c r="AV216" s="1">
        <v>178877.98</v>
      </c>
      <c r="AW216" s="1">
        <v>70979.23</v>
      </c>
      <c r="AX216" s="1">
        <v>27785.51</v>
      </c>
      <c r="AY216" s="1">
        <v>580062.34</v>
      </c>
      <c r="AZ216" s="1">
        <v>5091604.13</v>
      </c>
      <c r="BA216" s="1">
        <v>135297.23000000001</v>
      </c>
      <c r="BB216" s="1">
        <v>0</v>
      </c>
      <c r="BC216" s="1">
        <v>111060.73000000001</v>
      </c>
    </row>
    <row r="217" spans="1:55" x14ac:dyDescent="0.25">
      <c r="A217" s="10" t="s">
        <v>474</v>
      </c>
      <c r="B217" s="10" t="s">
        <v>475</v>
      </c>
      <c r="C217">
        <v>598.28</v>
      </c>
      <c r="D217" s="1">
        <v>7501620.3300000001</v>
      </c>
      <c r="E217" s="1">
        <v>6409511.1400000006</v>
      </c>
      <c r="F217" s="12">
        <v>0.85441689368995311</v>
      </c>
      <c r="G217" s="28">
        <v>2</v>
      </c>
      <c r="H217" s="1">
        <v>17915.68</v>
      </c>
      <c r="I217" s="1">
        <v>1232368.5600000003</v>
      </c>
      <c r="J217" s="1">
        <v>1250284.2400000002</v>
      </c>
      <c r="K217" s="30">
        <v>0.9</v>
      </c>
      <c r="L217" s="1">
        <v>1738381.21</v>
      </c>
      <c r="M217" s="1">
        <v>430000.81</v>
      </c>
      <c r="N217" s="1">
        <v>191396.86</v>
      </c>
      <c r="O217" s="1">
        <v>76644.479999999996</v>
      </c>
      <c r="P217" s="1">
        <v>58032.79</v>
      </c>
      <c r="Q217" s="1">
        <v>136508.41</v>
      </c>
      <c r="R217" s="1">
        <v>42654.92</v>
      </c>
      <c r="S217" s="1">
        <v>70468.59</v>
      </c>
      <c r="T217" s="1">
        <v>84376.08</v>
      </c>
      <c r="U217" s="1">
        <v>50553.55</v>
      </c>
      <c r="V217" s="1">
        <v>125998.2</v>
      </c>
      <c r="W217" s="1">
        <v>108673.92</v>
      </c>
      <c r="X217" s="1">
        <v>84557.84</v>
      </c>
      <c r="Y217" s="1">
        <v>3198247.6599999997</v>
      </c>
      <c r="Z217" s="1">
        <v>53470.799999999996</v>
      </c>
      <c r="AA217" s="1">
        <v>74785</v>
      </c>
      <c r="AB217" s="1">
        <v>160937.31999999998</v>
      </c>
      <c r="AC217" s="1">
        <v>17350.119999999995</v>
      </c>
      <c r="AD217" s="1">
        <v>341617.88</v>
      </c>
      <c r="AE217" s="1">
        <v>220778.12</v>
      </c>
      <c r="AF217" s="1">
        <v>734089.55999999994</v>
      </c>
      <c r="AG217" s="1">
        <v>528281.24</v>
      </c>
      <c r="AH217" s="1">
        <v>1463306.08128</v>
      </c>
      <c r="AI217" s="1">
        <v>3594616.1212800001</v>
      </c>
      <c r="AJ217" s="1">
        <v>540946.81999999995</v>
      </c>
      <c r="AK217" s="1">
        <v>3053669.3012799998</v>
      </c>
      <c r="AL217" s="33">
        <v>3540521.4312799997</v>
      </c>
      <c r="AM217" s="1">
        <v>69492.160000000003</v>
      </c>
      <c r="AN217" s="1">
        <v>69492.160000000003</v>
      </c>
      <c r="AO217" s="1">
        <v>72709.39</v>
      </c>
      <c r="AP217" s="1">
        <v>72709.39</v>
      </c>
      <c r="AQ217" s="1">
        <v>10295.129999999999</v>
      </c>
      <c r="AR217" s="1">
        <v>10295.129999999999</v>
      </c>
      <c r="AS217" s="1">
        <v>10938.58</v>
      </c>
      <c r="AT217" s="1">
        <v>10938.58</v>
      </c>
      <c r="AU217" s="1">
        <v>12868.92</v>
      </c>
      <c r="AV217" s="1">
        <v>272821.09999999998</v>
      </c>
      <c r="AW217" s="1">
        <v>108256.1</v>
      </c>
      <c r="AX217" s="1">
        <v>42034.49</v>
      </c>
      <c r="AY217" s="1">
        <v>762851.13</v>
      </c>
      <c r="AZ217" s="1">
        <v>7501620.3300000001</v>
      </c>
      <c r="BA217" s="1">
        <v>122381.30000000002</v>
      </c>
      <c r="BB217" s="1">
        <v>358.88</v>
      </c>
      <c r="BC217" s="1">
        <v>213236.25</v>
      </c>
    </row>
    <row r="218" spans="1:55" x14ac:dyDescent="0.25">
      <c r="A218" s="10" t="s">
        <v>476</v>
      </c>
      <c r="B218" s="10" t="s">
        <v>477</v>
      </c>
      <c r="C218">
        <v>803.5</v>
      </c>
      <c r="D218" s="1">
        <v>10150728.810000001</v>
      </c>
      <c r="E218" s="1">
        <v>11590091.719999999</v>
      </c>
      <c r="F218" s="12">
        <v>1.14179897196958</v>
      </c>
      <c r="G218" s="28">
        <v>4</v>
      </c>
      <c r="H218" s="1">
        <v>781.08</v>
      </c>
      <c r="I218" s="1">
        <v>755496.61999999988</v>
      </c>
      <c r="J218" s="1">
        <v>756277.69999999984</v>
      </c>
      <c r="K218" s="30">
        <v>0.9</v>
      </c>
      <c r="L218" s="1">
        <v>2368896.2599999998</v>
      </c>
      <c r="M218" s="1">
        <v>576075.5</v>
      </c>
      <c r="N218" s="1">
        <v>257328.55</v>
      </c>
      <c r="O218" s="1">
        <v>103731.09</v>
      </c>
      <c r="P218" s="1">
        <v>81789.02</v>
      </c>
      <c r="Q218" s="1">
        <v>178879.31</v>
      </c>
      <c r="R218" s="1">
        <v>57420.09</v>
      </c>
      <c r="S218" s="1">
        <v>94468.77</v>
      </c>
      <c r="T218" s="1">
        <v>114610.84</v>
      </c>
      <c r="U218" s="1">
        <v>67915.38</v>
      </c>
      <c r="V218" s="1">
        <v>171147.55</v>
      </c>
      <c r="W218" s="1">
        <v>147615.4</v>
      </c>
      <c r="X218" s="1">
        <v>113356.53</v>
      </c>
      <c r="Y218" s="1">
        <v>4333234.2899999991</v>
      </c>
      <c r="Z218" s="1">
        <v>71865</v>
      </c>
      <c r="AA218" s="1">
        <v>100437.5</v>
      </c>
      <c r="AB218" s="1">
        <v>216141.5</v>
      </c>
      <c r="AC218" s="1">
        <v>23301.5</v>
      </c>
      <c r="AD218" s="1">
        <v>229399.25</v>
      </c>
      <c r="AE218" s="1">
        <v>279565</v>
      </c>
      <c r="AF218" s="1">
        <v>985894.5</v>
      </c>
      <c r="AG218" s="1">
        <v>709490.5</v>
      </c>
      <c r="AH218" s="1">
        <v>2044836.4095000001</v>
      </c>
      <c r="AI218" s="1">
        <v>4660931.1595000001</v>
      </c>
      <c r="AJ218" s="1">
        <v>726500.59</v>
      </c>
      <c r="AK218" s="1">
        <v>3934430.5695000002</v>
      </c>
      <c r="AL218" s="33">
        <v>4588281.0995000005</v>
      </c>
      <c r="AM218" s="1">
        <v>121611.29</v>
      </c>
      <c r="AN218" s="1">
        <v>121611.29</v>
      </c>
      <c r="AO218" s="1">
        <v>126115.41</v>
      </c>
      <c r="AP218" s="1">
        <v>126115.41</v>
      </c>
      <c r="AQ218" s="1">
        <v>30885.4</v>
      </c>
      <c r="AR218" s="1">
        <v>30885.4</v>
      </c>
      <c r="AS218" s="1">
        <v>32172.3</v>
      </c>
      <c r="AT218" s="1">
        <v>32172.3</v>
      </c>
      <c r="AU218" s="1">
        <v>39250.199999999997</v>
      </c>
      <c r="AV218" s="1">
        <v>366120.77</v>
      </c>
      <c r="AW218" s="1">
        <v>145277.64000000001</v>
      </c>
      <c r="AX218" s="1">
        <v>56995.92</v>
      </c>
      <c r="AY218" s="1">
        <v>1229213.33</v>
      </c>
      <c r="AZ218" s="1">
        <v>10150728.810000001</v>
      </c>
      <c r="BA218" s="1">
        <v>153789.29999999999</v>
      </c>
      <c r="BB218" s="1">
        <v>28879.499999999996</v>
      </c>
      <c r="BC218" s="1">
        <v>282569.68999999994</v>
      </c>
    </row>
    <row r="219" spans="1:55" x14ac:dyDescent="0.25">
      <c r="A219" s="10" t="s">
        <v>478</v>
      </c>
      <c r="B219" s="10" t="s">
        <v>479</v>
      </c>
      <c r="C219">
        <v>364.25</v>
      </c>
      <c r="D219" s="1">
        <v>4683060.03</v>
      </c>
      <c r="E219" s="1">
        <v>3993803.3600000003</v>
      </c>
      <c r="F219" s="12">
        <v>0.85281916832486138</v>
      </c>
      <c r="G219" s="28">
        <v>2</v>
      </c>
      <c r="H219" s="1">
        <v>10907.58</v>
      </c>
      <c r="I219" s="1">
        <v>1014563.83</v>
      </c>
      <c r="J219" s="1">
        <v>1025471.4099999999</v>
      </c>
      <c r="K219" s="30">
        <v>0.9</v>
      </c>
      <c r="L219" s="1">
        <v>1093925.53</v>
      </c>
      <c r="M219" s="1">
        <v>265385.69</v>
      </c>
      <c r="N219" s="1">
        <v>116121.52</v>
      </c>
      <c r="O219" s="1">
        <v>46473.42</v>
      </c>
      <c r="P219" s="1">
        <v>36914.11</v>
      </c>
      <c r="Q219" s="1">
        <v>80920.17</v>
      </c>
      <c r="R219" s="1">
        <v>25702.32</v>
      </c>
      <c r="S219" s="1">
        <v>42638.6</v>
      </c>
      <c r="T219" s="1">
        <v>51328.78</v>
      </c>
      <c r="U219" s="1">
        <v>30638.52</v>
      </c>
      <c r="V219" s="1">
        <v>76648.899999999994</v>
      </c>
      <c r="W219" s="1">
        <v>66109.960000000006</v>
      </c>
      <c r="X219" s="1">
        <v>51163.62</v>
      </c>
      <c r="Y219" s="1">
        <v>1983971.1400000001</v>
      </c>
      <c r="Z219" s="1">
        <v>32715</v>
      </c>
      <c r="AA219" s="1">
        <v>45531.25</v>
      </c>
      <c r="AB219" s="1">
        <v>97983.25</v>
      </c>
      <c r="AC219" s="1">
        <v>10563.25</v>
      </c>
      <c r="AD219" s="1">
        <v>207986.75</v>
      </c>
      <c r="AE219" s="1">
        <v>127446</v>
      </c>
      <c r="AF219" s="1">
        <v>446934.75</v>
      </c>
      <c r="AG219" s="1">
        <v>321632.75</v>
      </c>
      <c r="AH219" s="1">
        <v>921174.21074999985</v>
      </c>
      <c r="AI219" s="1">
        <v>2211967.2107499996</v>
      </c>
      <c r="AJ219" s="1">
        <v>329343.92</v>
      </c>
      <c r="AK219" s="1">
        <v>1882623.2907499997</v>
      </c>
      <c r="AL219" s="33">
        <v>2179032.8107499997</v>
      </c>
      <c r="AM219" s="1">
        <v>64344.6</v>
      </c>
      <c r="AN219" s="1">
        <v>64344.6</v>
      </c>
      <c r="AO219" s="1">
        <v>66918.38</v>
      </c>
      <c r="AP219" s="1">
        <v>66918.38</v>
      </c>
      <c r="AQ219" s="1">
        <v>0</v>
      </c>
      <c r="AR219" s="1">
        <v>0</v>
      </c>
      <c r="AS219" s="1">
        <v>0</v>
      </c>
      <c r="AT219" s="1">
        <v>0</v>
      </c>
      <c r="AU219" s="1">
        <v>0</v>
      </c>
      <c r="AV219" s="1">
        <v>166009.06</v>
      </c>
      <c r="AW219" s="1">
        <v>65872.81</v>
      </c>
      <c r="AX219" s="1">
        <v>25648.16</v>
      </c>
      <c r="AY219" s="1">
        <v>520055.99</v>
      </c>
      <c r="AZ219" s="1">
        <v>4683060.03</v>
      </c>
      <c r="BA219" s="1">
        <v>118008.41000000002</v>
      </c>
      <c r="BB219" s="1">
        <v>0</v>
      </c>
      <c r="BC219" s="1">
        <v>120471.25</v>
      </c>
    </row>
    <row r="220" spans="1:55" x14ac:dyDescent="0.25">
      <c r="A220" s="10" t="s">
        <v>480</v>
      </c>
      <c r="B220" s="10" t="s">
        <v>481</v>
      </c>
      <c r="C220">
        <v>532.94000000000005</v>
      </c>
      <c r="D220" s="1">
        <v>6871047.3499999996</v>
      </c>
      <c r="E220" s="1">
        <v>5694629.3899999997</v>
      </c>
      <c r="F220" s="12">
        <v>0.82878622427190807</v>
      </c>
      <c r="G220" s="28">
        <v>2</v>
      </c>
      <c r="H220" s="1">
        <v>15959.05</v>
      </c>
      <c r="I220" s="1">
        <v>1298670.5399999996</v>
      </c>
      <c r="J220" s="1">
        <v>1314629.5899999996</v>
      </c>
      <c r="K220" s="30">
        <v>0.9</v>
      </c>
      <c r="L220" s="1">
        <v>1580973.2</v>
      </c>
      <c r="M220" s="1">
        <v>385954.86</v>
      </c>
      <c r="N220" s="1">
        <v>170151.84</v>
      </c>
      <c r="O220" s="1">
        <v>68745.31</v>
      </c>
      <c r="P220" s="1">
        <v>53949.19</v>
      </c>
      <c r="Q220" s="1">
        <v>121093.84</v>
      </c>
      <c r="R220" s="1">
        <v>38280.06</v>
      </c>
      <c r="S220" s="1">
        <v>62553.64</v>
      </c>
      <c r="T220" s="1">
        <v>75938.47</v>
      </c>
      <c r="U220" s="1">
        <v>44936.49</v>
      </c>
      <c r="V220" s="1">
        <v>113398.38</v>
      </c>
      <c r="W220" s="1">
        <v>97806.52</v>
      </c>
      <c r="X220" s="1">
        <v>75060.399999999994</v>
      </c>
      <c r="Y220" s="1">
        <v>2888842.2</v>
      </c>
      <c r="Z220" s="1">
        <v>47514.6</v>
      </c>
      <c r="AA220" s="1">
        <v>66617.5</v>
      </c>
      <c r="AB220" s="1">
        <v>143360.86000000002</v>
      </c>
      <c r="AC220" s="1">
        <v>15455.26</v>
      </c>
      <c r="AD220" s="1">
        <v>304308.74</v>
      </c>
      <c r="AE220" s="1">
        <v>188764.12</v>
      </c>
      <c r="AF220" s="1">
        <v>653917.37999999989</v>
      </c>
      <c r="AG220" s="1">
        <v>470586.02</v>
      </c>
      <c r="AH220" s="1">
        <v>1352110.5089399999</v>
      </c>
      <c r="AI220" s="1">
        <v>3242634.9889399996</v>
      </c>
      <c r="AJ220" s="1">
        <v>481868.35</v>
      </c>
      <c r="AK220" s="1">
        <v>2760766.6389399995</v>
      </c>
      <c r="AL220" s="33">
        <v>3194448.1489399998</v>
      </c>
      <c r="AM220" s="1">
        <v>99090.68</v>
      </c>
      <c r="AN220" s="1">
        <v>99090.68</v>
      </c>
      <c r="AO220" s="1">
        <v>102951.36</v>
      </c>
      <c r="AP220" s="1">
        <v>102951.36</v>
      </c>
      <c r="AQ220" s="1">
        <v>1286.8900000000001</v>
      </c>
      <c r="AR220" s="1">
        <v>1286.8900000000001</v>
      </c>
      <c r="AS220" s="1">
        <v>1286.8900000000001</v>
      </c>
      <c r="AT220" s="1">
        <v>1286.8900000000001</v>
      </c>
      <c r="AU220" s="1">
        <v>1930.33</v>
      </c>
      <c r="AV220" s="1">
        <v>242579.14</v>
      </c>
      <c r="AW220" s="1">
        <v>96256.01</v>
      </c>
      <c r="AX220" s="1">
        <v>37759.79</v>
      </c>
      <c r="AY220" s="1">
        <v>787756.91000000015</v>
      </c>
      <c r="AZ220" s="1">
        <v>6871047.3499999996</v>
      </c>
      <c r="BA220" s="1">
        <v>149547.74</v>
      </c>
      <c r="BB220" s="1">
        <v>43.45</v>
      </c>
      <c r="BC220" s="1">
        <v>160614.93999999997</v>
      </c>
    </row>
    <row r="221" spans="1:55" x14ac:dyDescent="0.25">
      <c r="A221" s="10" t="s">
        <v>482</v>
      </c>
      <c r="B221" s="10" t="s">
        <v>483</v>
      </c>
      <c r="C221">
        <v>438.69</v>
      </c>
      <c r="D221" s="1">
        <v>5591448.54</v>
      </c>
      <c r="E221" s="1">
        <v>7261559.3199999994</v>
      </c>
      <c r="F221" s="12">
        <v>1.2986901816322536</v>
      </c>
      <c r="G221" s="28">
        <v>4</v>
      </c>
      <c r="H221" s="1">
        <v>430.25</v>
      </c>
      <c r="I221" s="1">
        <v>442096.79000000004</v>
      </c>
      <c r="J221" s="1">
        <v>442527.04000000004</v>
      </c>
      <c r="K221" s="30">
        <v>0.9</v>
      </c>
      <c r="L221" s="1">
        <v>1313639.1100000001</v>
      </c>
      <c r="M221" s="1">
        <v>322924.14</v>
      </c>
      <c r="N221" s="1">
        <v>140251.60999999999</v>
      </c>
      <c r="O221" s="1">
        <v>56121.69</v>
      </c>
      <c r="P221" s="1">
        <v>45078.1</v>
      </c>
      <c r="Q221" s="1">
        <v>99480.93</v>
      </c>
      <c r="R221" s="1">
        <v>31170.9</v>
      </c>
      <c r="S221" s="1">
        <v>51574.84</v>
      </c>
      <c r="T221" s="1">
        <v>61875.79</v>
      </c>
      <c r="U221" s="1">
        <v>37021.54</v>
      </c>
      <c r="V221" s="1">
        <v>92398.68</v>
      </c>
      <c r="W221" s="1">
        <v>79694.2</v>
      </c>
      <c r="X221" s="1">
        <v>61886.53</v>
      </c>
      <c r="Y221" s="1">
        <v>2393118.06</v>
      </c>
      <c r="Z221" s="1">
        <v>39175.199999999997</v>
      </c>
      <c r="AA221" s="1">
        <v>54836.249999999993</v>
      </c>
      <c r="AB221" s="1">
        <v>118007.60999999999</v>
      </c>
      <c r="AC221" s="1">
        <v>12722.009999999998</v>
      </c>
      <c r="AD221" s="1">
        <v>125245.99000000002</v>
      </c>
      <c r="AE221" s="1">
        <v>159000.56</v>
      </c>
      <c r="AF221" s="1">
        <v>538272.62999999989</v>
      </c>
      <c r="AG221" s="1">
        <v>387363.26999999996</v>
      </c>
      <c r="AH221" s="1">
        <v>1127099.31519</v>
      </c>
      <c r="AI221" s="1">
        <v>2561722.83519</v>
      </c>
      <c r="AJ221" s="1">
        <v>396650.33</v>
      </c>
      <c r="AK221" s="1">
        <v>2165072.5051899999</v>
      </c>
      <c r="AL221" s="33">
        <v>2522057.79519</v>
      </c>
      <c r="AM221" s="1">
        <v>86221.759999999995</v>
      </c>
      <c r="AN221" s="1">
        <v>86221.759999999995</v>
      </c>
      <c r="AO221" s="1">
        <v>90082.44</v>
      </c>
      <c r="AP221" s="1">
        <v>90082.44</v>
      </c>
      <c r="AQ221" s="1">
        <v>2573.7800000000002</v>
      </c>
      <c r="AR221" s="1">
        <v>2573.7800000000002</v>
      </c>
      <c r="AS221" s="1">
        <v>2573.7800000000002</v>
      </c>
      <c r="AT221" s="1">
        <v>2573.7800000000002</v>
      </c>
      <c r="AU221" s="1">
        <v>3217.23</v>
      </c>
      <c r="AV221" s="1">
        <v>200111.7</v>
      </c>
      <c r="AW221" s="1">
        <v>79404.83</v>
      </c>
      <c r="AX221" s="1">
        <v>30635.3</v>
      </c>
      <c r="AY221" s="1">
        <v>676272.58000000007</v>
      </c>
      <c r="AZ221" s="1">
        <v>5591448.54</v>
      </c>
      <c r="BA221" s="1">
        <v>166110.29</v>
      </c>
      <c r="BB221" s="1">
        <v>3.77</v>
      </c>
      <c r="BC221" s="1">
        <v>169349.28</v>
      </c>
    </row>
    <row r="222" spans="1:55" x14ac:dyDescent="0.25">
      <c r="A222" s="10" t="s">
        <v>484</v>
      </c>
      <c r="B222" s="10" t="s">
        <v>485</v>
      </c>
      <c r="C222">
        <v>246.5</v>
      </c>
      <c r="D222" s="1">
        <v>2960904.11</v>
      </c>
      <c r="E222" s="1">
        <v>4444444.7600000007</v>
      </c>
      <c r="F222" s="12">
        <v>1.5010431256417827</v>
      </c>
      <c r="G222" s="28">
        <v>4</v>
      </c>
      <c r="H222" s="1">
        <v>227.83</v>
      </c>
      <c r="I222" s="1">
        <v>142386.78000000003</v>
      </c>
      <c r="J222" s="1">
        <v>142614.61000000002</v>
      </c>
      <c r="K222" s="30">
        <v>0.9</v>
      </c>
      <c r="L222" s="1">
        <v>708811.11</v>
      </c>
      <c r="M222" s="1">
        <v>173641.89</v>
      </c>
      <c r="N222" s="1">
        <v>78412.41</v>
      </c>
      <c r="O222" s="1">
        <v>31216.75</v>
      </c>
      <c r="P222" s="1">
        <v>23320.04</v>
      </c>
      <c r="Q222" s="1">
        <v>55024</v>
      </c>
      <c r="R222" s="1">
        <v>16952.59</v>
      </c>
      <c r="S222" s="1">
        <v>28851.27</v>
      </c>
      <c r="T222" s="1">
        <v>34453.56</v>
      </c>
      <c r="U222" s="1">
        <v>20425.68</v>
      </c>
      <c r="V222" s="1">
        <v>51449.26</v>
      </c>
      <c r="W222" s="1">
        <v>44375.18</v>
      </c>
      <c r="X222" s="1">
        <v>34619.69</v>
      </c>
      <c r="Y222" s="1">
        <v>1301553.4300000002</v>
      </c>
      <c r="Z222" s="1">
        <v>22005</v>
      </c>
      <c r="AA222" s="1">
        <v>30812.5</v>
      </c>
      <c r="AB222" s="1">
        <v>66308.5</v>
      </c>
      <c r="AC222" s="1">
        <v>7148.5</v>
      </c>
      <c r="AD222" s="1">
        <v>70375.75</v>
      </c>
      <c r="AE222" s="1">
        <v>87908.5</v>
      </c>
      <c r="AF222" s="1">
        <v>302455.5</v>
      </c>
      <c r="AG222" s="1">
        <v>217659.5</v>
      </c>
      <c r="AH222" s="1">
        <v>588947.05649999983</v>
      </c>
      <c r="AI222" s="1">
        <v>1393620.8064999999</v>
      </c>
      <c r="AJ222" s="1">
        <v>222877.9</v>
      </c>
      <c r="AK222" s="1">
        <v>1170742.9065</v>
      </c>
      <c r="AL222" s="33">
        <v>1371333.0164999999</v>
      </c>
      <c r="AM222" s="1">
        <v>28311.62</v>
      </c>
      <c r="AN222" s="1">
        <v>28311.62</v>
      </c>
      <c r="AO222" s="1">
        <v>28955.07</v>
      </c>
      <c r="AP222" s="1">
        <v>28955.07</v>
      </c>
      <c r="AQ222" s="1">
        <v>0</v>
      </c>
      <c r="AR222" s="1">
        <v>0</v>
      </c>
      <c r="AS222" s="1">
        <v>0</v>
      </c>
      <c r="AT222" s="1">
        <v>0</v>
      </c>
      <c r="AU222" s="1">
        <v>0</v>
      </c>
      <c r="AV222" s="1">
        <v>111959.6</v>
      </c>
      <c r="AW222" s="1">
        <v>44425.85</v>
      </c>
      <c r="AX222" s="1">
        <v>17098.77</v>
      </c>
      <c r="AY222" s="1">
        <v>288017.60000000003</v>
      </c>
      <c r="AZ222" s="1">
        <v>2960904.11</v>
      </c>
      <c r="BA222" s="1">
        <v>24470.03</v>
      </c>
      <c r="BB222" s="1">
        <v>0.04</v>
      </c>
      <c r="BC222" s="1">
        <v>71065.89</v>
      </c>
    </row>
    <row r="223" spans="1:55" x14ac:dyDescent="0.25">
      <c r="A223" s="10" t="s">
        <v>486</v>
      </c>
      <c r="B223" s="10" t="s">
        <v>487</v>
      </c>
      <c r="C223">
        <v>3491.77</v>
      </c>
      <c r="D223" s="1">
        <v>51554072.450000003</v>
      </c>
      <c r="E223" s="1">
        <v>36956279.230000004</v>
      </c>
      <c r="F223" s="12">
        <v>0.71684500319237154</v>
      </c>
      <c r="G223" s="28">
        <v>1</v>
      </c>
      <c r="H223" s="1">
        <v>694635.21</v>
      </c>
      <c r="I223" s="1">
        <v>24200194.880000003</v>
      </c>
      <c r="J223" s="1">
        <v>24894830.090000004</v>
      </c>
      <c r="K223" s="30">
        <v>0.9</v>
      </c>
      <c r="L223" s="1">
        <v>11540704.93</v>
      </c>
      <c r="M223" s="1">
        <v>2782398.04</v>
      </c>
      <c r="N223" s="1">
        <v>1117318.42</v>
      </c>
      <c r="O223" s="1">
        <v>454363.75</v>
      </c>
      <c r="P223" s="1">
        <v>430024.5</v>
      </c>
      <c r="Q223" s="1">
        <v>777603.09</v>
      </c>
      <c r="R223" s="1">
        <v>254288.97</v>
      </c>
      <c r="S223" s="1">
        <v>410811.48</v>
      </c>
      <c r="T223" s="1">
        <v>502740.81</v>
      </c>
      <c r="U223" s="1">
        <v>296938.32</v>
      </c>
      <c r="V223" s="1">
        <v>750739.27</v>
      </c>
      <c r="W223" s="1">
        <v>647515.43999999994</v>
      </c>
      <c r="X223" s="1">
        <v>492947.72</v>
      </c>
      <c r="Y223" s="1">
        <v>20458394.739999998</v>
      </c>
      <c r="Z223" s="1">
        <v>312422.40000000002</v>
      </c>
      <c r="AA223" s="1">
        <v>436471.25</v>
      </c>
      <c r="AB223" s="1">
        <v>939286.13</v>
      </c>
      <c r="AC223" s="1">
        <v>101261.32999999999</v>
      </c>
      <c r="AD223" s="1">
        <v>1993800.67</v>
      </c>
      <c r="AE223" s="1">
        <v>1191707.01</v>
      </c>
      <c r="AF223" s="1">
        <v>4284401.79</v>
      </c>
      <c r="AG223" s="1">
        <v>3083232.91</v>
      </c>
      <c r="AH223" s="1">
        <v>10484654.535269998</v>
      </c>
      <c r="AI223" s="1">
        <v>22827238.02527</v>
      </c>
      <c r="AJ223" s="1">
        <v>3157153.68</v>
      </c>
      <c r="AK223" s="1">
        <v>19670084.345269997</v>
      </c>
      <c r="AL223" s="33">
        <v>22511522.655269995</v>
      </c>
      <c r="AM223" s="1">
        <v>1337724.23</v>
      </c>
      <c r="AN223" s="1">
        <v>1337724.23</v>
      </c>
      <c r="AO223" s="1">
        <v>1393060.59</v>
      </c>
      <c r="AP223" s="1">
        <v>1393060.59</v>
      </c>
      <c r="AQ223" s="1">
        <v>121611.29</v>
      </c>
      <c r="AR223" s="1">
        <v>121611.29</v>
      </c>
      <c r="AS223" s="1">
        <v>126758.86</v>
      </c>
      <c r="AT223" s="1">
        <v>126758.86</v>
      </c>
      <c r="AU223" s="1">
        <v>151853.25</v>
      </c>
      <c r="AV223" s="1">
        <v>1593172.29</v>
      </c>
      <c r="AW223" s="1">
        <v>632174.79</v>
      </c>
      <c r="AX223" s="1">
        <v>248644.7</v>
      </c>
      <c r="AY223" s="1">
        <v>8584154.9700000007</v>
      </c>
      <c r="AZ223" s="1">
        <v>51554072.450000003</v>
      </c>
      <c r="BA223" s="1">
        <v>6777903.5</v>
      </c>
      <c r="BB223" s="1">
        <v>144967.62</v>
      </c>
      <c r="BC223" s="1">
        <v>1914171.1300000001</v>
      </c>
    </row>
    <row r="224" spans="1:55" x14ac:dyDescent="0.25">
      <c r="A224" s="10" t="s">
        <v>488</v>
      </c>
      <c r="B224" s="10" t="s">
        <v>489</v>
      </c>
      <c r="C224">
        <v>409.88</v>
      </c>
      <c r="D224" s="1">
        <v>5296764.76</v>
      </c>
      <c r="E224" s="1">
        <v>3852361.4499999997</v>
      </c>
      <c r="F224" s="12">
        <v>0.72730461414714587</v>
      </c>
      <c r="G224" s="28">
        <v>1</v>
      </c>
      <c r="H224" s="1">
        <v>42965.11</v>
      </c>
      <c r="I224" s="1">
        <v>1737167.6300000001</v>
      </c>
      <c r="J224" s="1">
        <v>1780132.7400000002</v>
      </c>
      <c r="K224" s="30">
        <v>0.9</v>
      </c>
      <c r="L224" s="1">
        <v>1217171.3799999999</v>
      </c>
      <c r="M224" s="1">
        <v>296410.78999999998</v>
      </c>
      <c r="N224" s="1">
        <v>130242.23</v>
      </c>
      <c r="O224" s="1">
        <v>52172.1</v>
      </c>
      <c r="P224" s="1">
        <v>41727.39</v>
      </c>
      <c r="Q224" s="1">
        <v>92820.95</v>
      </c>
      <c r="R224" s="1">
        <v>28983.47</v>
      </c>
      <c r="S224" s="1">
        <v>47745.02</v>
      </c>
      <c r="T224" s="1">
        <v>57656.98</v>
      </c>
      <c r="U224" s="1">
        <v>34468.33</v>
      </c>
      <c r="V224" s="1">
        <v>86098.77</v>
      </c>
      <c r="W224" s="1">
        <v>74260.509999999995</v>
      </c>
      <c r="X224" s="1">
        <v>57291</v>
      </c>
      <c r="Y224" s="1">
        <v>2217048.92</v>
      </c>
      <c r="Z224" s="1">
        <v>36792</v>
      </c>
      <c r="AA224" s="1">
        <v>51235</v>
      </c>
      <c r="AB224" s="1">
        <v>110257.72</v>
      </c>
      <c r="AC224" s="1">
        <v>11886.52</v>
      </c>
      <c r="AD224" s="1">
        <v>234041.47999999998</v>
      </c>
      <c r="AE224" s="1">
        <v>144933.32</v>
      </c>
      <c r="AF224" s="1">
        <v>502922.76</v>
      </c>
      <c r="AG224" s="1">
        <v>361924.04000000004</v>
      </c>
      <c r="AH224" s="1">
        <v>1042911.43188</v>
      </c>
      <c r="AI224" s="1">
        <v>2496904.2718799999</v>
      </c>
      <c r="AJ224" s="1">
        <v>370601.19</v>
      </c>
      <c r="AK224" s="1">
        <v>2126303.0818800004</v>
      </c>
      <c r="AL224" s="33">
        <v>2459844.1518800003</v>
      </c>
      <c r="AM224" s="1">
        <v>72709.39</v>
      </c>
      <c r="AN224" s="1">
        <v>72709.39</v>
      </c>
      <c r="AO224" s="1">
        <v>75926.62</v>
      </c>
      <c r="AP224" s="1">
        <v>75926.62</v>
      </c>
      <c r="AQ224" s="1">
        <v>6434.46</v>
      </c>
      <c r="AR224" s="1">
        <v>6434.46</v>
      </c>
      <c r="AS224" s="1">
        <v>6434.46</v>
      </c>
      <c r="AT224" s="1">
        <v>6434.46</v>
      </c>
      <c r="AU224" s="1">
        <v>7721.35</v>
      </c>
      <c r="AV224" s="1">
        <v>186599.34</v>
      </c>
      <c r="AW224" s="1">
        <v>74043.09</v>
      </c>
      <c r="AX224" s="1">
        <v>28497.96</v>
      </c>
      <c r="AY224" s="1">
        <v>619871.6</v>
      </c>
      <c r="AZ224" s="1">
        <v>5296764.76</v>
      </c>
      <c r="BA224" s="1">
        <v>111219.33</v>
      </c>
      <c r="BB224" s="1">
        <v>365.2</v>
      </c>
      <c r="BC224" s="1">
        <v>164989.99999999997</v>
      </c>
    </row>
    <row r="225" spans="1:55" x14ac:dyDescent="0.25">
      <c r="A225" s="10" t="s">
        <v>490</v>
      </c>
      <c r="B225" s="10" t="s">
        <v>491</v>
      </c>
      <c r="C225">
        <v>785.29</v>
      </c>
      <c r="D225" s="1">
        <v>9884076.9700000007</v>
      </c>
      <c r="E225" s="1">
        <v>7722439.8900000006</v>
      </c>
      <c r="F225" s="12">
        <v>0.78130106771113095</v>
      </c>
      <c r="G225" s="28">
        <v>2</v>
      </c>
      <c r="H225" s="1">
        <v>40691.35</v>
      </c>
      <c r="I225" s="1">
        <v>2612473.77</v>
      </c>
      <c r="J225" s="1">
        <v>2653165.12</v>
      </c>
      <c r="K225" s="30">
        <v>0.9</v>
      </c>
      <c r="L225" s="1">
        <v>2303566.58</v>
      </c>
      <c r="M225" s="1">
        <v>566478.81999999995</v>
      </c>
      <c r="N225" s="1">
        <v>252261.82</v>
      </c>
      <c r="O225" s="1">
        <v>101459.15</v>
      </c>
      <c r="P225" s="1">
        <v>76635.55</v>
      </c>
      <c r="Q225" s="1">
        <v>179922.33</v>
      </c>
      <c r="R225" s="1">
        <v>56873.23</v>
      </c>
      <c r="S225" s="1">
        <v>92681.52</v>
      </c>
      <c r="T225" s="1">
        <v>111798.3</v>
      </c>
      <c r="U225" s="1">
        <v>66638.78</v>
      </c>
      <c r="V225" s="1">
        <v>166947.60999999999</v>
      </c>
      <c r="W225" s="1">
        <v>143992.94</v>
      </c>
      <c r="X225" s="1">
        <v>111211.94</v>
      </c>
      <c r="Y225" s="1">
        <v>4230468.5699999994</v>
      </c>
      <c r="Z225" s="1">
        <v>70421.399999999994</v>
      </c>
      <c r="AA225" s="1">
        <v>98161.25</v>
      </c>
      <c r="AB225" s="1">
        <v>211243.01</v>
      </c>
      <c r="AC225" s="1">
        <v>22773.409999999996</v>
      </c>
      <c r="AD225" s="1">
        <v>448400.58999999997</v>
      </c>
      <c r="AE225" s="1">
        <v>286677.68</v>
      </c>
      <c r="AF225" s="1">
        <v>963550.83</v>
      </c>
      <c r="AG225" s="1">
        <v>693411.06999999983</v>
      </c>
      <c r="AH225" s="1">
        <v>1930709.4597899998</v>
      </c>
      <c r="AI225" s="1">
        <v>4725348.6997899991</v>
      </c>
      <c r="AJ225" s="1">
        <v>710035.65</v>
      </c>
      <c r="AK225" s="1">
        <v>4015313.0497900001</v>
      </c>
      <c r="AL225" s="33">
        <v>4654345.1297899997</v>
      </c>
      <c r="AM225" s="1">
        <v>108742.37</v>
      </c>
      <c r="AN225" s="1">
        <v>108742.37</v>
      </c>
      <c r="AO225" s="1">
        <v>113246.49</v>
      </c>
      <c r="AP225" s="1">
        <v>113246.49</v>
      </c>
      <c r="AQ225" s="1">
        <v>0</v>
      </c>
      <c r="AR225" s="1">
        <v>0</v>
      </c>
      <c r="AS225" s="1">
        <v>0</v>
      </c>
      <c r="AT225" s="1">
        <v>0</v>
      </c>
      <c r="AU225" s="1">
        <v>0</v>
      </c>
      <c r="AV225" s="1">
        <v>357755.97</v>
      </c>
      <c r="AW225" s="1">
        <v>141958.47</v>
      </c>
      <c r="AX225" s="1">
        <v>55571.02</v>
      </c>
      <c r="AY225" s="1">
        <v>999263.17999999993</v>
      </c>
      <c r="AZ225" s="1">
        <v>9884076.9700000007</v>
      </c>
      <c r="BA225" s="1">
        <v>222305.95999999996</v>
      </c>
      <c r="BB225" s="1">
        <v>0</v>
      </c>
      <c r="BC225" s="1">
        <v>230951.54</v>
      </c>
    </row>
    <row r="226" spans="1:55" x14ac:dyDescent="0.25">
      <c r="A226" s="10" t="s">
        <v>492</v>
      </c>
      <c r="B226" s="10" t="s">
        <v>493</v>
      </c>
      <c r="C226">
        <v>769.29</v>
      </c>
      <c r="D226" s="1">
        <v>9881043.9299999997</v>
      </c>
      <c r="E226" s="1">
        <v>7175439.8300000001</v>
      </c>
      <c r="F226" s="12">
        <v>0.72618236300058636</v>
      </c>
      <c r="G226" s="28">
        <v>1</v>
      </c>
      <c r="H226" s="1">
        <v>76809.100000000006</v>
      </c>
      <c r="I226" s="1">
        <v>2452226.3400000003</v>
      </c>
      <c r="J226" s="1">
        <v>2529035.4400000004</v>
      </c>
      <c r="K226" s="30">
        <v>0.9</v>
      </c>
      <c r="L226" s="1">
        <v>2284409.08</v>
      </c>
      <c r="M226" s="1">
        <v>557396.55000000005</v>
      </c>
      <c r="N226" s="1">
        <v>246634.59</v>
      </c>
      <c r="O226" s="1">
        <v>99348.93</v>
      </c>
      <c r="P226" s="1">
        <v>77575.45</v>
      </c>
      <c r="Q226" s="1">
        <v>174023.24</v>
      </c>
      <c r="R226" s="1">
        <v>55232.65</v>
      </c>
      <c r="S226" s="1">
        <v>90383.63</v>
      </c>
      <c r="T226" s="1">
        <v>109688.9</v>
      </c>
      <c r="U226" s="1">
        <v>65106.85</v>
      </c>
      <c r="V226" s="1">
        <v>163797.66</v>
      </c>
      <c r="W226" s="1">
        <v>141276.09</v>
      </c>
      <c r="X226" s="1">
        <v>108454.62</v>
      </c>
      <c r="Y226" s="1">
        <v>4173328.2399999998</v>
      </c>
      <c r="Z226" s="1">
        <v>68891.399999999994</v>
      </c>
      <c r="AA226" s="1">
        <v>96161.25</v>
      </c>
      <c r="AB226" s="1">
        <v>206939.01</v>
      </c>
      <c r="AC226" s="1">
        <v>22309.409999999996</v>
      </c>
      <c r="AD226" s="1">
        <v>439264.58999999997</v>
      </c>
      <c r="AE226" s="1">
        <v>273171.25</v>
      </c>
      <c r="AF226" s="1">
        <v>943918.83000000007</v>
      </c>
      <c r="AG226" s="1">
        <v>679283.07000000007</v>
      </c>
      <c r="AH226" s="1">
        <v>1942274.6517899996</v>
      </c>
      <c r="AI226" s="1">
        <v>4672213.4617899992</v>
      </c>
      <c r="AJ226" s="1">
        <v>695568.93</v>
      </c>
      <c r="AK226" s="1">
        <v>3976644.5317899999</v>
      </c>
      <c r="AL226" s="33">
        <v>4602656.5617899997</v>
      </c>
      <c r="AM226" s="1">
        <v>122898.18</v>
      </c>
      <c r="AN226" s="1">
        <v>122898.18</v>
      </c>
      <c r="AO226" s="1">
        <v>128045.75</v>
      </c>
      <c r="AP226" s="1">
        <v>128045.75</v>
      </c>
      <c r="AQ226" s="1">
        <v>10938.58</v>
      </c>
      <c r="AR226" s="1">
        <v>10938.58</v>
      </c>
      <c r="AS226" s="1">
        <v>11582.02</v>
      </c>
      <c r="AT226" s="1">
        <v>11582.02</v>
      </c>
      <c r="AU226" s="1">
        <v>14155.81</v>
      </c>
      <c r="AV226" s="1">
        <v>350678.07</v>
      </c>
      <c r="AW226" s="1">
        <v>139149.94</v>
      </c>
      <c r="AX226" s="1">
        <v>54146.12</v>
      </c>
      <c r="AY226" s="1">
        <v>1105059.0000000002</v>
      </c>
      <c r="AZ226" s="1">
        <v>9881043.9299999997</v>
      </c>
      <c r="BA226" s="1">
        <v>207769.36</v>
      </c>
      <c r="BB226" s="1">
        <v>1055.52</v>
      </c>
      <c r="BC226" s="1">
        <v>268012.74</v>
      </c>
    </row>
    <row r="227" spans="1:55" x14ac:dyDescent="0.25">
      <c r="A227" s="10" t="s">
        <v>494</v>
      </c>
      <c r="B227" s="10" t="s">
        <v>495</v>
      </c>
      <c r="C227">
        <v>296.02999999999997</v>
      </c>
      <c r="D227" s="1">
        <v>3673767.23</v>
      </c>
      <c r="E227" s="1">
        <v>3356487.4899999998</v>
      </c>
      <c r="F227" s="12">
        <v>0.91363640640890575</v>
      </c>
      <c r="G227" s="28">
        <v>3</v>
      </c>
      <c r="H227" s="1">
        <v>6020.59</v>
      </c>
      <c r="I227" s="1">
        <v>1120657.6700000002</v>
      </c>
      <c r="J227" s="1">
        <v>1126678.2600000002</v>
      </c>
      <c r="K227" s="30">
        <v>0.9</v>
      </c>
      <c r="L227" s="1">
        <v>854656.16</v>
      </c>
      <c r="M227" s="1">
        <v>212281.04</v>
      </c>
      <c r="N227" s="1">
        <v>94120.47</v>
      </c>
      <c r="O227" s="1">
        <v>37095.99</v>
      </c>
      <c r="P227" s="1">
        <v>28267.08</v>
      </c>
      <c r="Q227" s="1">
        <v>67873.759999999995</v>
      </c>
      <c r="R227" s="1">
        <v>20780.599999999999</v>
      </c>
      <c r="S227" s="1">
        <v>34468.33</v>
      </c>
      <c r="T227" s="1">
        <v>40781.769999999997</v>
      </c>
      <c r="U227" s="1">
        <v>24766.13</v>
      </c>
      <c r="V227" s="1">
        <v>60899.13</v>
      </c>
      <c r="W227" s="1">
        <v>52525.72</v>
      </c>
      <c r="X227" s="1">
        <v>41359.81</v>
      </c>
      <c r="Y227" s="1">
        <v>1569875.99</v>
      </c>
      <c r="Z227" s="1">
        <v>26365.5</v>
      </c>
      <c r="AA227" s="1">
        <v>37003.75</v>
      </c>
      <c r="AB227" s="1">
        <v>79632.070000000007</v>
      </c>
      <c r="AC227" s="1">
        <v>8584.8700000000008</v>
      </c>
      <c r="AD227" s="1">
        <v>169033.13</v>
      </c>
      <c r="AE227" s="1">
        <v>110771.18</v>
      </c>
      <c r="AF227" s="1">
        <v>363228.81</v>
      </c>
      <c r="AG227" s="1">
        <v>261394.49</v>
      </c>
      <c r="AH227" s="1">
        <v>714286.94852999994</v>
      </c>
      <c r="AI227" s="1">
        <v>1770300.74853</v>
      </c>
      <c r="AJ227" s="1">
        <v>267661.44</v>
      </c>
      <c r="AK227" s="1">
        <v>1502639.3085300003</v>
      </c>
      <c r="AL227" s="33">
        <v>1743534.5985300003</v>
      </c>
      <c r="AM227" s="1">
        <v>37319.86</v>
      </c>
      <c r="AN227" s="1">
        <v>37319.86</v>
      </c>
      <c r="AO227" s="1">
        <v>38606.76</v>
      </c>
      <c r="AP227" s="1">
        <v>38606.76</v>
      </c>
      <c r="AQ227" s="1">
        <v>0</v>
      </c>
      <c r="AR227" s="1">
        <v>0</v>
      </c>
      <c r="AS227" s="1">
        <v>0</v>
      </c>
      <c r="AT227" s="1">
        <v>0</v>
      </c>
      <c r="AU227" s="1">
        <v>0</v>
      </c>
      <c r="AV227" s="1">
        <v>134480.21</v>
      </c>
      <c r="AW227" s="1">
        <v>53362.080000000002</v>
      </c>
      <c r="AX227" s="1">
        <v>20661.02</v>
      </c>
      <c r="AY227" s="1">
        <v>360356.55000000005</v>
      </c>
      <c r="AZ227" s="1">
        <v>3673767.23</v>
      </c>
      <c r="BA227" s="1">
        <v>67974.679999999993</v>
      </c>
      <c r="BB227" s="1">
        <v>0</v>
      </c>
      <c r="BC227" s="1">
        <v>121757.20000000001</v>
      </c>
    </row>
    <row r="228" spans="1:55" x14ac:dyDescent="0.25">
      <c r="A228" s="144" t="s">
        <v>1943</v>
      </c>
      <c r="B228" s="27" t="s">
        <v>1944</v>
      </c>
      <c r="C228">
        <v>6</v>
      </c>
      <c r="D228" s="1">
        <v>80224.759999999995</v>
      </c>
      <c r="E228" s="1">
        <v>35077.550000000003</v>
      </c>
      <c r="F228" s="12">
        <v>0.43724094656063794</v>
      </c>
      <c r="G228" s="28">
        <v>1</v>
      </c>
      <c r="H228" s="1">
        <v>8764.16</v>
      </c>
      <c r="I228" s="1">
        <v>27055.08</v>
      </c>
      <c r="J228" s="1">
        <v>35819.240000000005</v>
      </c>
      <c r="K228" s="30">
        <v>0.9</v>
      </c>
      <c r="L228" s="1">
        <v>18288.5</v>
      </c>
      <c r="M228" s="1">
        <v>6095.55</v>
      </c>
      <c r="N228" s="1">
        <v>2110.21</v>
      </c>
      <c r="O228" s="1">
        <v>703.4</v>
      </c>
      <c r="P228" s="1">
        <v>592.69000000000005</v>
      </c>
      <c r="Q228" s="1">
        <v>1521.79</v>
      </c>
      <c r="R228" s="1">
        <v>0</v>
      </c>
      <c r="S228" s="1">
        <v>765.96</v>
      </c>
      <c r="T228" s="1">
        <v>703.13</v>
      </c>
      <c r="U228" s="1">
        <v>510.64</v>
      </c>
      <c r="V228" s="1">
        <v>1049.98</v>
      </c>
      <c r="W228" s="1">
        <v>905.61</v>
      </c>
      <c r="X228" s="1">
        <v>919.1</v>
      </c>
      <c r="Y228" s="1">
        <v>34166.559999999998</v>
      </c>
      <c r="Z228" s="1">
        <v>540</v>
      </c>
      <c r="AA228" s="1">
        <v>750</v>
      </c>
      <c r="AB228" s="1">
        <v>1614</v>
      </c>
      <c r="AC228" s="1">
        <v>174</v>
      </c>
      <c r="AD228" s="1">
        <v>1713</v>
      </c>
      <c r="AE228" s="1">
        <v>4674</v>
      </c>
      <c r="AF228" s="1">
        <v>7362</v>
      </c>
      <c r="AG228" s="1">
        <v>5298</v>
      </c>
      <c r="AH228" s="1">
        <v>15733.022999999999</v>
      </c>
      <c r="AI228" s="1">
        <v>37858.023000000001</v>
      </c>
      <c r="AJ228" s="1">
        <v>5425.02</v>
      </c>
      <c r="AK228" s="1">
        <v>32433.003000000001</v>
      </c>
      <c r="AL228" s="33">
        <v>37315.512999999999</v>
      </c>
      <c r="AM228" s="1">
        <v>1286.8900000000001</v>
      </c>
      <c r="AN228" s="1">
        <v>1286.8900000000001</v>
      </c>
      <c r="AO228" s="1">
        <v>1286.8900000000001</v>
      </c>
      <c r="AP228" s="1">
        <v>1286.8900000000001</v>
      </c>
      <c r="AQ228" s="1">
        <v>0</v>
      </c>
      <c r="AR228" s="1">
        <v>0</v>
      </c>
      <c r="AS228" s="1">
        <v>0</v>
      </c>
      <c r="AT228" s="1">
        <v>0</v>
      </c>
      <c r="AU228" s="1">
        <v>0</v>
      </c>
      <c r="AV228" s="1">
        <v>2573.7800000000002</v>
      </c>
      <c r="AW228" s="1">
        <v>1021.28</v>
      </c>
      <c r="AX228" s="1">
        <v>0</v>
      </c>
      <c r="AY228" s="1">
        <v>8742.6200000000008</v>
      </c>
      <c r="AZ228" s="1">
        <v>80224.759999999995</v>
      </c>
      <c r="BA228" s="1">
        <v>1035.92</v>
      </c>
      <c r="BB228" s="1">
        <v>0</v>
      </c>
      <c r="BC228" s="1">
        <v>531.1</v>
      </c>
    </row>
    <row r="229" spans="1:55" x14ac:dyDescent="0.25">
      <c r="A229" s="143" t="s">
        <v>496</v>
      </c>
      <c r="B229" s="10" t="s">
        <v>497</v>
      </c>
      <c r="C229">
        <v>94.31</v>
      </c>
      <c r="D229" s="1">
        <v>1328674.31</v>
      </c>
      <c r="E229" s="1">
        <v>863187.6100000001</v>
      </c>
      <c r="F229" s="12">
        <v>0.64966079610585692</v>
      </c>
      <c r="G229" s="28">
        <v>1</v>
      </c>
      <c r="H229" s="1">
        <v>49465.79</v>
      </c>
      <c r="I229" s="1">
        <v>730320.18</v>
      </c>
      <c r="J229" s="1">
        <v>779785.97000000009</v>
      </c>
      <c r="K229" s="30">
        <v>0.9</v>
      </c>
      <c r="L229" s="1">
        <v>289128.96999999997</v>
      </c>
      <c r="M229" s="1">
        <v>91299.44</v>
      </c>
      <c r="N229" s="1">
        <v>31814.91</v>
      </c>
      <c r="O229" s="1">
        <v>10983.62</v>
      </c>
      <c r="P229" s="1">
        <v>9994.6200000000008</v>
      </c>
      <c r="Q229" s="1">
        <v>27682.94</v>
      </c>
      <c r="R229" s="1">
        <v>6015.43</v>
      </c>
      <c r="S229" s="1">
        <v>11744.76</v>
      </c>
      <c r="T229" s="1">
        <v>11250.14</v>
      </c>
      <c r="U229" s="1">
        <v>7659.63</v>
      </c>
      <c r="V229" s="1">
        <v>16799.759999999998</v>
      </c>
      <c r="W229" s="1">
        <v>14489.85</v>
      </c>
      <c r="X229" s="1">
        <v>14092.97</v>
      </c>
      <c r="Y229" s="1">
        <v>542957.03999999992</v>
      </c>
      <c r="Z229" s="1">
        <v>8487.9</v>
      </c>
      <c r="AA229" s="1">
        <v>11788.75</v>
      </c>
      <c r="AB229" s="1">
        <v>25369.39</v>
      </c>
      <c r="AC229" s="1">
        <v>2734.99</v>
      </c>
      <c r="AD229" s="1">
        <v>53851.01</v>
      </c>
      <c r="AE229" s="1">
        <v>65731.01999999999</v>
      </c>
      <c r="AF229" s="1">
        <v>115718.36999999998</v>
      </c>
      <c r="AG229" s="1">
        <v>83275.73</v>
      </c>
      <c r="AH229" s="1">
        <v>259248.69980999993</v>
      </c>
      <c r="AI229" s="1">
        <v>626205.85980999994</v>
      </c>
      <c r="AJ229" s="1">
        <v>85272.27</v>
      </c>
      <c r="AK229" s="1">
        <v>540933.58980999992</v>
      </c>
      <c r="AL229" s="33">
        <v>617678.62980999995</v>
      </c>
      <c r="AM229" s="1">
        <v>21877.16</v>
      </c>
      <c r="AN229" s="1">
        <v>21877.16</v>
      </c>
      <c r="AO229" s="1">
        <v>22520.61</v>
      </c>
      <c r="AP229" s="1">
        <v>22520.61</v>
      </c>
      <c r="AQ229" s="1">
        <v>2573.7800000000002</v>
      </c>
      <c r="AR229" s="1">
        <v>2573.7800000000002</v>
      </c>
      <c r="AS229" s="1">
        <v>2573.7800000000002</v>
      </c>
      <c r="AT229" s="1">
        <v>2573.7800000000002</v>
      </c>
      <c r="AU229" s="1">
        <v>3217.23</v>
      </c>
      <c r="AV229" s="1">
        <v>42467.43</v>
      </c>
      <c r="AW229" s="1">
        <v>16851.18</v>
      </c>
      <c r="AX229" s="1">
        <v>6412.04</v>
      </c>
      <c r="AY229" s="1">
        <v>168038.53999999998</v>
      </c>
      <c r="AZ229" s="1">
        <v>1328674.31</v>
      </c>
      <c r="BA229" s="1">
        <v>29431.200000000001</v>
      </c>
      <c r="BB229" s="1">
        <v>1411.23</v>
      </c>
      <c r="BC229" s="1">
        <v>14691.05</v>
      </c>
    </row>
    <row r="230" spans="1:55" x14ac:dyDescent="0.25">
      <c r="A230" s="10" t="s">
        <v>498</v>
      </c>
      <c r="B230" s="10" t="s">
        <v>499</v>
      </c>
      <c r="C230">
        <v>584.86</v>
      </c>
      <c r="D230" s="1">
        <v>7373386.8799999999</v>
      </c>
      <c r="E230" s="1">
        <v>5537002</v>
      </c>
      <c r="F230" s="12">
        <v>0.75094418482487113</v>
      </c>
      <c r="G230" s="28">
        <v>2</v>
      </c>
      <c r="H230" s="1">
        <v>40276.6</v>
      </c>
      <c r="I230" s="1">
        <v>1557416.86</v>
      </c>
      <c r="J230" s="1">
        <v>1597693.4600000002</v>
      </c>
      <c r="K230" s="30">
        <v>0.9</v>
      </c>
      <c r="L230" s="1">
        <v>1730756.25</v>
      </c>
      <c r="M230" s="1">
        <v>416099</v>
      </c>
      <c r="N230" s="1">
        <v>186273.64</v>
      </c>
      <c r="O230" s="1">
        <v>76193.09</v>
      </c>
      <c r="P230" s="1">
        <v>57686.55</v>
      </c>
      <c r="Q230" s="1">
        <v>129190.14</v>
      </c>
      <c r="R230" s="1">
        <v>42108.06</v>
      </c>
      <c r="S230" s="1">
        <v>68681.34</v>
      </c>
      <c r="T230" s="1">
        <v>84376.08</v>
      </c>
      <c r="U230" s="1">
        <v>49532.27</v>
      </c>
      <c r="V230" s="1">
        <v>125998.2</v>
      </c>
      <c r="W230" s="1">
        <v>108673.92</v>
      </c>
      <c r="X230" s="1">
        <v>82413.259999999995</v>
      </c>
      <c r="Y230" s="1">
        <v>3157981.8</v>
      </c>
      <c r="Z230" s="1">
        <v>52479.899999999994</v>
      </c>
      <c r="AA230" s="1">
        <v>73107.5</v>
      </c>
      <c r="AB230" s="1">
        <v>157327.34</v>
      </c>
      <c r="AC230" s="1">
        <v>16960.939999999999</v>
      </c>
      <c r="AD230" s="1">
        <v>333955.06</v>
      </c>
      <c r="AE230" s="1">
        <v>197260.5</v>
      </c>
      <c r="AF230" s="1">
        <v>717623.22</v>
      </c>
      <c r="AG230" s="1">
        <v>516431.37999999995</v>
      </c>
      <c r="AH230" s="1">
        <v>1444841.8398599997</v>
      </c>
      <c r="AI230" s="1">
        <v>3509987.6798599996</v>
      </c>
      <c r="AJ230" s="1">
        <v>528812.86</v>
      </c>
      <c r="AK230" s="1">
        <v>2981174.8198599992</v>
      </c>
      <c r="AL230" s="33">
        <v>3457106.3898599991</v>
      </c>
      <c r="AM230" s="1">
        <v>84291.42</v>
      </c>
      <c r="AN230" s="1">
        <v>84291.42</v>
      </c>
      <c r="AO230" s="1">
        <v>88152.1</v>
      </c>
      <c r="AP230" s="1">
        <v>88152.1</v>
      </c>
      <c r="AQ230" s="1">
        <v>0</v>
      </c>
      <c r="AR230" s="1">
        <v>0</v>
      </c>
      <c r="AS230" s="1">
        <v>0</v>
      </c>
      <c r="AT230" s="1">
        <v>0</v>
      </c>
      <c r="AU230" s="1">
        <v>0</v>
      </c>
      <c r="AV230" s="1">
        <v>266386.64</v>
      </c>
      <c r="AW230" s="1">
        <v>105702.89</v>
      </c>
      <c r="AX230" s="1">
        <v>41322.04</v>
      </c>
      <c r="AY230" s="1">
        <v>758298.6100000001</v>
      </c>
      <c r="AZ230" s="1">
        <v>7373386.8799999999</v>
      </c>
      <c r="BA230" s="1">
        <v>115123.78</v>
      </c>
      <c r="BB230" s="1">
        <v>0</v>
      </c>
      <c r="BC230" s="1">
        <v>187693.24999999997</v>
      </c>
    </row>
    <row r="231" spans="1:55" x14ac:dyDescent="0.25">
      <c r="A231" s="10" t="s">
        <v>500</v>
      </c>
      <c r="B231" s="10" t="s">
        <v>501</v>
      </c>
      <c r="C231">
        <v>3278</v>
      </c>
      <c r="D231" s="1">
        <v>40089479.07</v>
      </c>
      <c r="E231" s="1">
        <v>25670174.170000002</v>
      </c>
      <c r="F231" s="12">
        <v>0.64032196889307202</v>
      </c>
      <c r="G231" s="28">
        <v>1</v>
      </c>
      <c r="H231" s="1">
        <v>1480045.5</v>
      </c>
      <c r="I231" s="1">
        <v>11320228.810000002</v>
      </c>
      <c r="J231" s="1">
        <v>12800274.310000002</v>
      </c>
      <c r="K231" s="30">
        <v>0.9</v>
      </c>
      <c r="L231" s="1">
        <v>9395092.3599999994</v>
      </c>
      <c r="M231" s="1">
        <v>2279108.4</v>
      </c>
      <c r="N231" s="1">
        <v>1050431.31</v>
      </c>
      <c r="O231" s="1">
        <v>426754.3</v>
      </c>
      <c r="P231" s="1">
        <v>307972.74</v>
      </c>
      <c r="Q231" s="1">
        <v>735326.24</v>
      </c>
      <c r="R231" s="1">
        <v>238430.07999999999</v>
      </c>
      <c r="S231" s="1">
        <v>386300.67</v>
      </c>
      <c r="T231" s="1">
        <v>471802.91</v>
      </c>
      <c r="U231" s="1">
        <v>278555.21000000002</v>
      </c>
      <c r="V231" s="1">
        <v>704539.93</v>
      </c>
      <c r="W231" s="1">
        <v>607668.32999999996</v>
      </c>
      <c r="X231" s="1">
        <v>463536.29</v>
      </c>
      <c r="Y231" s="1">
        <v>17345518.77</v>
      </c>
      <c r="Z231" s="1">
        <v>293535</v>
      </c>
      <c r="AA231" s="1">
        <v>409750</v>
      </c>
      <c r="AB231" s="1">
        <v>881782</v>
      </c>
      <c r="AC231" s="1">
        <v>95062</v>
      </c>
      <c r="AD231" s="1">
        <v>1871738</v>
      </c>
      <c r="AE231" s="1">
        <v>1135471</v>
      </c>
      <c r="AF231" s="1">
        <v>4022106</v>
      </c>
      <c r="AG231" s="1">
        <v>2894474</v>
      </c>
      <c r="AH231" s="1">
        <v>7785364.3979999991</v>
      </c>
      <c r="AI231" s="1">
        <v>19389282.397999998</v>
      </c>
      <c r="AJ231" s="1">
        <v>2963869.26</v>
      </c>
      <c r="AK231" s="1">
        <v>16425413.137999998</v>
      </c>
      <c r="AL231" s="33">
        <v>19092895.467999998</v>
      </c>
      <c r="AM231" s="1">
        <v>290837.59000000003</v>
      </c>
      <c r="AN231" s="1">
        <v>290837.59000000003</v>
      </c>
      <c r="AO231" s="1">
        <v>303063.06</v>
      </c>
      <c r="AP231" s="1">
        <v>303063.06</v>
      </c>
      <c r="AQ231" s="1">
        <v>26381.279999999999</v>
      </c>
      <c r="AR231" s="1">
        <v>26381.279999999999</v>
      </c>
      <c r="AS231" s="1">
        <v>27668.17</v>
      </c>
      <c r="AT231" s="1">
        <v>27668.17</v>
      </c>
      <c r="AU231" s="1">
        <v>33459.19</v>
      </c>
      <c r="AV231" s="1">
        <v>1495368.5</v>
      </c>
      <c r="AW231" s="1">
        <v>593366</v>
      </c>
      <c r="AX231" s="1">
        <v>232970.82</v>
      </c>
      <c r="AY231" s="1">
        <v>3651064.7099999995</v>
      </c>
      <c r="AZ231" s="1">
        <v>40089479.07</v>
      </c>
      <c r="BA231" s="1">
        <v>465544.37</v>
      </c>
      <c r="BB231" s="1">
        <v>12531.55</v>
      </c>
      <c r="BC231" s="1">
        <v>1164394.05</v>
      </c>
    </row>
    <row r="232" spans="1:55" x14ac:dyDescent="0.25">
      <c r="A232" s="10" t="s">
        <v>502</v>
      </c>
      <c r="B232" s="10" t="s">
        <v>503</v>
      </c>
      <c r="C232">
        <v>10011.25</v>
      </c>
      <c r="D232" s="1">
        <v>139843859.43000001</v>
      </c>
      <c r="E232" s="1">
        <v>125691307.38</v>
      </c>
      <c r="F232" s="12">
        <v>0.89879747235462859</v>
      </c>
      <c r="G232" s="28">
        <v>2</v>
      </c>
      <c r="H232" s="1">
        <v>299790.09999999998</v>
      </c>
      <c r="I232" s="1">
        <v>15419012.650000002</v>
      </c>
      <c r="J232" s="1">
        <v>15718802.750000002</v>
      </c>
      <c r="K232" s="30">
        <v>0.9</v>
      </c>
      <c r="L232" s="1">
        <v>31268875.34</v>
      </c>
      <c r="M232" s="1">
        <v>7479079.79</v>
      </c>
      <c r="N232" s="1">
        <v>3199252.88</v>
      </c>
      <c r="O232" s="1">
        <v>1307958.78</v>
      </c>
      <c r="P232" s="1">
        <v>1143771.8899999999</v>
      </c>
      <c r="Q232" s="1">
        <v>2205961.7999999998</v>
      </c>
      <c r="R232" s="1">
        <v>729508.57</v>
      </c>
      <c r="S232" s="1">
        <v>1177029.81</v>
      </c>
      <c r="T232" s="1">
        <v>1449862.3</v>
      </c>
      <c r="U232" s="1">
        <v>851750.85</v>
      </c>
      <c r="V232" s="1">
        <v>2165069.0699999998</v>
      </c>
      <c r="W232" s="1">
        <v>1867380.19</v>
      </c>
      <c r="X232" s="1">
        <v>1412361.09</v>
      </c>
      <c r="Y232" s="1">
        <v>56257862.360000007</v>
      </c>
      <c r="Z232" s="1">
        <v>896467.5</v>
      </c>
      <c r="AA232" s="1">
        <v>1251406.25</v>
      </c>
      <c r="AB232" s="1">
        <v>2693026.25</v>
      </c>
      <c r="AC232" s="1">
        <v>290326.25</v>
      </c>
      <c r="AD232" s="1">
        <v>5716423.75</v>
      </c>
      <c r="AE232" s="1">
        <v>3318017.75</v>
      </c>
      <c r="AF232" s="1">
        <v>12283803.75</v>
      </c>
      <c r="AG232" s="1">
        <v>8839933.75</v>
      </c>
      <c r="AH232" s="1">
        <v>28115638.551749997</v>
      </c>
      <c r="AI232" s="1">
        <v>63405043.801749997</v>
      </c>
      <c r="AJ232" s="1">
        <v>9051871.9100000001</v>
      </c>
      <c r="AK232" s="1">
        <v>54353171.891749993</v>
      </c>
      <c r="AL232" s="33">
        <v>62499856.601749994</v>
      </c>
      <c r="AM232" s="1">
        <v>2535820.6800000002</v>
      </c>
      <c r="AN232" s="1">
        <v>2535820.6800000002</v>
      </c>
      <c r="AO232" s="1">
        <v>2641345.83</v>
      </c>
      <c r="AP232" s="1">
        <v>2641345.83</v>
      </c>
      <c r="AQ232" s="1">
        <v>682052.76</v>
      </c>
      <c r="AR232" s="1">
        <v>682052.76</v>
      </c>
      <c r="AS232" s="1">
        <v>710364.38</v>
      </c>
      <c r="AT232" s="1">
        <v>710364.38</v>
      </c>
      <c r="AU232" s="1">
        <v>852565.95</v>
      </c>
      <c r="AV232" s="1">
        <v>4568466.5999999996</v>
      </c>
      <c r="AW232" s="1">
        <v>1812779.1</v>
      </c>
      <c r="AX232" s="1">
        <v>713161.44</v>
      </c>
      <c r="AY232" s="1">
        <v>21086140.390000004</v>
      </c>
      <c r="AZ232" s="1">
        <v>139843859.43000001</v>
      </c>
      <c r="BA232" s="1">
        <v>6464432.8599999994</v>
      </c>
      <c r="BB232" s="1">
        <v>409957.76999999996</v>
      </c>
      <c r="BC232" s="1">
        <v>3797022.3000000003</v>
      </c>
    </row>
    <row r="233" spans="1:55" x14ac:dyDescent="0.25">
      <c r="A233" s="10" t="s">
        <v>504</v>
      </c>
      <c r="B233" s="10" t="s">
        <v>505</v>
      </c>
      <c r="C233">
        <v>1536.12</v>
      </c>
      <c r="D233" s="1">
        <v>19112880.140000001</v>
      </c>
      <c r="E233" s="1">
        <v>13381924.66</v>
      </c>
      <c r="F233" s="12">
        <v>0.70015217811123676</v>
      </c>
      <c r="G233" s="28">
        <v>1</v>
      </c>
      <c r="H233" s="1">
        <v>323474.12</v>
      </c>
      <c r="I233" s="1">
        <v>5988059.1700000018</v>
      </c>
      <c r="J233" s="1">
        <v>6311533.2900000019</v>
      </c>
      <c r="K233" s="30">
        <v>0.9</v>
      </c>
      <c r="L233" s="1">
        <v>4459211.7</v>
      </c>
      <c r="M233" s="1">
        <v>1091746.6499999999</v>
      </c>
      <c r="N233" s="1">
        <v>492313.77</v>
      </c>
      <c r="O233" s="1">
        <v>198788.15</v>
      </c>
      <c r="P233" s="1">
        <v>147544.31</v>
      </c>
      <c r="Q233" s="1">
        <v>351662.88</v>
      </c>
      <c r="R233" s="1">
        <v>111012.17</v>
      </c>
      <c r="S233" s="1">
        <v>181022.58</v>
      </c>
      <c r="T233" s="1">
        <v>219377.8</v>
      </c>
      <c r="U233" s="1">
        <v>130213.71</v>
      </c>
      <c r="V233" s="1">
        <v>327595.32</v>
      </c>
      <c r="W233" s="1">
        <v>282552.19</v>
      </c>
      <c r="X233" s="1">
        <v>217215.62</v>
      </c>
      <c r="Y233" s="1">
        <v>8210256.8499999996</v>
      </c>
      <c r="Z233" s="1">
        <v>137501.09999999998</v>
      </c>
      <c r="AA233" s="1">
        <v>192015</v>
      </c>
      <c r="AB233" s="1">
        <v>413216.27999999997</v>
      </c>
      <c r="AC233" s="1">
        <v>44547.479999999996</v>
      </c>
      <c r="AD233" s="1">
        <v>877124.52</v>
      </c>
      <c r="AE233" s="1">
        <v>551789.18000000005</v>
      </c>
      <c r="AF233" s="1">
        <v>1884819.2399999998</v>
      </c>
      <c r="AG233" s="1">
        <v>1356393.96</v>
      </c>
      <c r="AH233" s="1">
        <v>3724210.6711199991</v>
      </c>
      <c r="AI233" s="1">
        <v>9181617.4311199989</v>
      </c>
      <c r="AJ233" s="1">
        <v>1388913.62</v>
      </c>
      <c r="AK233" s="1">
        <v>7792703.8111199969</v>
      </c>
      <c r="AL233" s="33">
        <v>9042726.061119996</v>
      </c>
      <c r="AM233" s="1">
        <v>185312.44</v>
      </c>
      <c r="AN233" s="1">
        <v>185312.44</v>
      </c>
      <c r="AO233" s="1">
        <v>193033.8</v>
      </c>
      <c r="AP233" s="1">
        <v>193033.8</v>
      </c>
      <c r="AQ233" s="1">
        <v>2573.7800000000002</v>
      </c>
      <c r="AR233" s="1">
        <v>2573.7800000000002</v>
      </c>
      <c r="AS233" s="1">
        <v>3217.23</v>
      </c>
      <c r="AT233" s="1">
        <v>3217.23</v>
      </c>
      <c r="AU233" s="1">
        <v>3860.67</v>
      </c>
      <c r="AV233" s="1">
        <v>700712.69</v>
      </c>
      <c r="AW233" s="1">
        <v>278044.56</v>
      </c>
      <c r="AX233" s="1">
        <v>109004.69</v>
      </c>
      <c r="AY233" s="1">
        <v>1859897.1099999999</v>
      </c>
      <c r="AZ233" s="1">
        <v>19112880.140000001</v>
      </c>
      <c r="BA233" s="1">
        <v>287049.45</v>
      </c>
      <c r="BB233" s="1">
        <v>6036.3</v>
      </c>
      <c r="BC233" s="1">
        <v>555837.85000000009</v>
      </c>
    </row>
    <row r="234" spans="1:55" x14ac:dyDescent="0.25">
      <c r="A234" s="10" t="s">
        <v>506</v>
      </c>
      <c r="B234" s="10" t="s">
        <v>507</v>
      </c>
      <c r="C234">
        <v>379.05</v>
      </c>
      <c r="D234" s="1">
        <v>4701163.71</v>
      </c>
      <c r="E234" s="1">
        <v>5058003.38</v>
      </c>
      <c r="F234" s="12">
        <v>1.0759045402398888</v>
      </c>
      <c r="G234" s="28">
        <v>4</v>
      </c>
      <c r="H234" s="1">
        <v>361.74</v>
      </c>
      <c r="I234" s="1">
        <v>638194.1</v>
      </c>
      <c r="J234" s="1">
        <v>638555.84</v>
      </c>
      <c r="K234" s="30">
        <v>0.9</v>
      </c>
      <c r="L234" s="1">
        <v>1121433.6000000001</v>
      </c>
      <c r="M234" s="1">
        <v>277169.46999999997</v>
      </c>
      <c r="N234" s="1">
        <v>120522.51</v>
      </c>
      <c r="O234" s="1">
        <v>47880.23</v>
      </c>
      <c r="P234" s="1">
        <v>37487.449999999997</v>
      </c>
      <c r="Q234" s="1">
        <v>85579.58</v>
      </c>
      <c r="R234" s="1">
        <v>26796.04</v>
      </c>
      <c r="S234" s="1">
        <v>44425.85</v>
      </c>
      <c r="T234" s="1">
        <v>52735.05</v>
      </c>
      <c r="U234" s="1">
        <v>31659.8</v>
      </c>
      <c r="V234" s="1">
        <v>78748.87</v>
      </c>
      <c r="W234" s="1">
        <v>67921.2</v>
      </c>
      <c r="X234" s="1">
        <v>53308.2</v>
      </c>
      <c r="Y234" s="1">
        <v>2045667.85</v>
      </c>
      <c r="Z234" s="1">
        <v>33957</v>
      </c>
      <c r="AA234" s="1">
        <v>47381.25</v>
      </c>
      <c r="AB234" s="1">
        <v>101964.45</v>
      </c>
      <c r="AC234" s="1">
        <v>10992.45</v>
      </c>
      <c r="AD234" s="1">
        <v>108218.77</v>
      </c>
      <c r="AE234" s="1">
        <v>139791.67999999999</v>
      </c>
      <c r="AF234" s="1">
        <v>465094.35</v>
      </c>
      <c r="AG234" s="1">
        <v>334701.15000000002</v>
      </c>
      <c r="AH234" s="1">
        <v>941075.19854999997</v>
      </c>
      <c r="AI234" s="1">
        <v>2183176.2985499999</v>
      </c>
      <c r="AJ234" s="1">
        <v>342725.63</v>
      </c>
      <c r="AK234" s="1">
        <v>1840450.6685500001</v>
      </c>
      <c r="AL234" s="33">
        <v>2148903.7285500001</v>
      </c>
      <c r="AM234" s="1">
        <v>58553.58</v>
      </c>
      <c r="AN234" s="1">
        <v>58553.58</v>
      </c>
      <c r="AO234" s="1">
        <v>61127.37</v>
      </c>
      <c r="AP234" s="1">
        <v>61127.37</v>
      </c>
      <c r="AQ234" s="1">
        <v>0</v>
      </c>
      <c r="AR234" s="1">
        <v>0</v>
      </c>
      <c r="AS234" s="1">
        <v>0</v>
      </c>
      <c r="AT234" s="1">
        <v>0</v>
      </c>
      <c r="AU234" s="1">
        <v>0</v>
      </c>
      <c r="AV234" s="1">
        <v>172443.51999999999</v>
      </c>
      <c r="AW234" s="1">
        <v>68426.02</v>
      </c>
      <c r="AX234" s="1">
        <v>26360.61</v>
      </c>
      <c r="AY234" s="1">
        <v>506592.05</v>
      </c>
      <c r="AZ234" s="1">
        <v>4701163.71</v>
      </c>
      <c r="BA234" s="1">
        <v>131235.78</v>
      </c>
      <c r="BB234" s="1">
        <v>0</v>
      </c>
      <c r="BC234" s="1">
        <v>153696.18000000002</v>
      </c>
    </row>
    <row r="235" spans="1:55" x14ac:dyDescent="0.25">
      <c r="A235" s="10" t="s">
        <v>508</v>
      </c>
      <c r="B235" s="10" t="s">
        <v>509</v>
      </c>
      <c r="C235">
        <v>4049.18</v>
      </c>
      <c r="D235" s="1">
        <v>60167439.539999999</v>
      </c>
      <c r="E235" s="1">
        <v>44062766.689999998</v>
      </c>
      <c r="F235" s="12">
        <v>0.73233574549414837</v>
      </c>
      <c r="G235" s="28">
        <v>2</v>
      </c>
      <c r="H235" s="1">
        <v>336196.36</v>
      </c>
      <c r="I235" s="1">
        <v>11361742.560000002</v>
      </c>
      <c r="J235" s="1">
        <v>11697938.920000002</v>
      </c>
      <c r="K235" s="30">
        <v>0.9</v>
      </c>
      <c r="L235" s="1">
        <v>13130914.609999999</v>
      </c>
      <c r="M235" s="1">
        <v>3113566.91</v>
      </c>
      <c r="N235" s="1">
        <v>1289933.8700000001</v>
      </c>
      <c r="O235" s="1">
        <v>529274.11</v>
      </c>
      <c r="P235" s="1">
        <v>504808.79</v>
      </c>
      <c r="Q235" s="1">
        <v>882752.4</v>
      </c>
      <c r="R235" s="1">
        <v>294209.59999999998</v>
      </c>
      <c r="S235" s="1">
        <v>474897.06</v>
      </c>
      <c r="T235" s="1">
        <v>587820.02</v>
      </c>
      <c r="U235" s="1">
        <v>344172.7</v>
      </c>
      <c r="V235" s="1">
        <v>877787.46</v>
      </c>
      <c r="W235" s="1">
        <v>757094.97</v>
      </c>
      <c r="X235" s="1">
        <v>569846.34</v>
      </c>
      <c r="Y235" s="1">
        <v>23357078.839999996</v>
      </c>
      <c r="Z235" s="1">
        <v>361163.70000000007</v>
      </c>
      <c r="AA235" s="1">
        <v>506147.50000000006</v>
      </c>
      <c r="AB235" s="1">
        <v>1089229.42</v>
      </c>
      <c r="AC235" s="1">
        <v>117426.22</v>
      </c>
      <c r="AD235" s="1">
        <v>2312081.7800000003</v>
      </c>
      <c r="AE235" s="1">
        <v>1299970.2200000002</v>
      </c>
      <c r="AF235" s="1">
        <v>4968343.8600000003</v>
      </c>
      <c r="AG235" s="1">
        <v>3575425.94</v>
      </c>
      <c r="AH235" s="1">
        <v>12273497.298179999</v>
      </c>
      <c r="AI235" s="1">
        <v>26503285.93818</v>
      </c>
      <c r="AJ235" s="1">
        <v>3661147.08</v>
      </c>
      <c r="AK235" s="1">
        <v>22842138.858179994</v>
      </c>
      <c r="AL235" s="33">
        <v>26137171.228179995</v>
      </c>
      <c r="AM235" s="1">
        <v>1376330.99</v>
      </c>
      <c r="AN235" s="1">
        <v>1376330.99</v>
      </c>
      <c r="AO235" s="1">
        <v>1433597.68</v>
      </c>
      <c r="AP235" s="1">
        <v>1433597.68</v>
      </c>
      <c r="AQ235" s="1">
        <v>409875.1</v>
      </c>
      <c r="AR235" s="1">
        <v>409875.1</v>
      </c>
      <c r="AS235" s="1">
        <v>426604.69</v>
      </c>
      <c r="AT235" s="1">
        <v>426604.69</v>
      </c>
      <c r="AU235" s="1">
        <v>512183.01</v>
      </c>
      <c r="AV235" s="1">
        <v>1847333.46</v>
      </c>
      <c r="AW235" s="1">
        <v>733026.59</v>
      </c>
      <c r="AX235" s="1">
        <v>287829.39</v>
      </c>
      <c r="AY235" s="1">
        <v>10673189.370000001</v>
      </c>
      <c r="AZ235" s="1">
        <v>60167439.539999999</v>
      </c>
      <c r="BA235" s="1">
        <v>4575042.3600000003</v>
      </c>
      <c r="BB235" s="1">
        <v>347342.32</v>
      </c>
      <c r="BC235" s="1">
        <v>1944326.3</v>
      </c>
    </row>
    <row r="236" spans="1:55" x14ac:dyDescent="0.25">
      <c r="A236" s="10" t="s">
        <v>510</v>
      </c>
      <c r="B236" s="10" t="s">
        <v>511</v>
      </c>
      <c r="C236">
        <v>141.97999999999999</v>
      </c>
      <c r="D236" s="1">
        <v>2162602.13</v>
      </c>
      <c r="E236" s="1">
        <v>1501269.94</v>
      </c>
      <c r="F236" s="12">
        <v>0.69419608867212201</v>
      </c>
      <c r="G236" s="28">
        <v>1</v>
      </c>
      <c r="H236" s="1">
        <v>42017.93</v>
      </c>
      <c r="I236" s="1">
        <v>840278.65999999992</v>
      </c>
      <c r="J236" s="1">
        <v>882296.59</v>
      </c>
      <c r="K236" s="30">
        <v>0.9</v>
      </c>
      <c r="L236" s="1">
        <v>489886.87</v>
      </c>
      <c r="M236" s="1">
        <v>97977.37</v>
      </c>
      <c r="N236" s="1">
        <v>42918.75</v>
      </c>
      <c r="O236" s="1">
        <v>19006.87</v>
      </c>
      <c r="P236" s="1">
        <v>19024.71</v>
      </c>
      <c r="Q236" s="1">
        <v>26007.34</v>
      </c>
      <c r="R236" s="1">
        <v>9843.44</v>
      </c>
      <c r="S236" s="1">
        <v>16085.22</v>
      </c>
      <c r="T236" s="1">
        <v>21797.15</v>
      </c>
      <c r="U236" s="1">
        <v>11744.76</v>
      </c>
      <c r="V236" s="1">
        <v>32549.53</v>
      </c>
      <c r="W236" s="1">
        <v>28074.09</v>
      </c>
      <c r="X236" s="1">
        <v>19301.240000000002</v>
      </c>
      <c r="Y236" s="1">
        <v>834217.33999999985</v>
      </c>
      <c r="Z236" s="1">
        <v>12673.8</v>
      </c>
      <c r="AA236" s="1">
        <v>17747.5</v>
      </c>
      <c r="AB236" s="1">
        <v>38192.619999999995</v>
      </c>
      <c r="AC236" s="1">
        <v>4117.42</v>
      </c>
      <c r="AD236" s="1">
        <v>81070.58</v>
      </c>
      <c r="AE236" s="1">
        <v>21506.16</v>
      </c>
      <c r="AF236" s="1">
        <v>174209.46</v>
      </c>
      <c r="AG236" s="1">
        <v>125368.34</v>
      </c>
      <c r="AH236" s="1">
        <v>449266.39998000005</v>
      </c>
      <c r="AI236" s="1">
        <v>924152.27998000011</v>
      </c>
      <c r="AJ236" s="1">
        <v>128374.05</v>
      </c>
      <c r="AK236" s="1">
        <v>795778.22998000006</v>
      </c>
      <c r="AL236" s="33">
        <v>911314.86998000008</v>
      </c>
      <c r="AM236" s="1">
        <v>70779.06</v>
      </c>
      <c r="AN236" s="1">
        <v>70779.06</v>
      </c>
      <c r="AO236" s="1">
        <v>73352.84</v>
      </c>
      <c r="AP236" s="1">
        <v>73352.84</v>
      </c>
      <c r="AQ236" s="1">
        <v>5147.5600000000004</v>
      </c>
      <c r="AR236" s="1">
        <v>5147.5600000000004</v>
      </c>
      <c r="AS236" s="1">
        <v>5791.01</v>
      </c>
      <c r="AT236" s="1">
        <v>5791.01</v>
      </c>
      <c r="AU236" s="1">
        <v>7077.9</v>
      </c>
      <c r="AV236" s="1">
        <v>64344.6</v>
      </c>
      <c r="AW236" s="1">
        <v>25532.1</v>
      </c>
      <c r="AX236" s="1">
        <v>9974.2800000000007</v>
      </c>
      <c r="AY236" s="1">
        <v>417069.82</v>
      </c>
      <c r="AZ236" s="1">
        <v>2162602.13</v>
      </c>
      <c r="BA236" s="1">
        <v>308915.58999999997</v>
      </c>
      <c r="BB236" s="1">
        <v>3615.35</v>
      </c>
      <c r="BC236" s="1">
        <v>75947.37999999999</v>
      </c>
    </row>
    <row r="237" spans="1:55" x14ac:dyDescent="0.25">
      <c r="A237" s="10" t="s">
        <v>512</v>
      </c>
      <c r="B237" s="10" t="s">
        <v>513</v>
      </c>
      <c r="C237">
        <v>1659.98</v>
      </c>
      <c r="D237" s="1">
        <v>24702955.190000001</v>
      </c>
      <c r="E237" s="1">
        <v>15848156.899999999</v>
      </c>
      <c r="F237" s="12">
        <v>0.64154902836950811</v>
      </c>
      <c r="G237" s="28">
        <v>1</v>
      </c>
      <c r="H237" s="1">
        <v>986975.28</v>
      </c>
      <c r="I237" s="1">
        <v>13744017.260000002</v>
      </c>
      <c r="J237" s="1">
        <v>14730992.540000001</v>
      </c>
      <c r="K237" s="30">
        <v>0.9</v>
      </c>
      <c r="L237" s="1">
        <v>5454360</v>
      </c>
      <c r="M237" s="1">
        <v>1090872</v>
      </c>
      <c r="N237" s="1">
        <v>508280.62</v>
      </c>
      <c r="O237" s="1">
        <v>225630</v>
      </c>
      <c r="P237" s="1">
        <v>215266.78</v>
      </c>
      <c r="Q237" s="1">
        <v>308753.86</v>
      </c>
      <c r="R237" s="1">
        <v>120855.61</v>
      </c>
      <c r="S237" s="1">
        <v>188171.57</v>
      </c>
      <c r="T237" s="1">
        <v>258753.31</v>
      </c>
      <c r="U237" s="1">
        <v>140937.19</v>
      </c>
      <c r="V237" s="1">
        <v>386394.48</v>
      </c>
      <c r="W237" s="1">
        <v>333266.68</v>
      </c>
      <c r="X237" s="1">
        <v>225793.95</v>
      </c>
      <c r="Y237" s="1">
        <v>9457336.0500000007</v>
      </c>
      <c r="Z237" s="1">
        <v>147838.5</v>
      </c>
      <c r="AA237" s="1">
        <v>207497.5</v>
      </c>
      <c r="AB237" s="1">
        <v>446534.61999999994</v>
      </c>
      <c r="AC237" s="1">
        <v>48139.42</v>
      </c>
      <c r="AD237" s="1">
        <v>947848.58</v>
      </c>
      <c r="AE237" s="1">
        <v>245923.02999999997</v>
      </c>
      <c r="AF237" s="1">
        <v>2036795.46</v>
      </c>
      <c r="AG237" s="1">
        <v>1465762.3399999999</v>
      </c>
      <c r="AH237" s="1">
        <v>5110563.2689799992</v>
      </c>
      <c r="AI237" s="1">
        <v>10656902.718979999</v>
      </c>
      <c r="AJ237" s="1">
        <v>1500904.11</v>
      </c>
      <c r="AK237" s="1">
        <v>9155998.6089799982</v>
      </c>
      <c r="AL237" s="33">
        <v>10506812.298979998</v>
      </c>
      <c r="AM237" s="1">
        <v>622855.72</v>
      </c>
      <c r="AN237" s="1">
        <v>622855.72</v>
      </c>
      <c r="AO237" s="1">
        <v>648593.56000000006</v>
      </c>
      <c r="AP237" s="1">
        <v>648593.56000000006</v>
      </c>
      <c r="AQ237" s="1">
        <v>191103.46</v>
      </c>
      <c r="AR237" s="1">
        <v>191103.46</v>
      </c>
      <c r="AS237" s="1">
        <v>199468.26</v>
      </c>
      <c r="AT237" s="1">
        <v>199468.26</v>
      </c>
      <c r="AU237" s="1">
        <v>239361.91</v>
      </c>
      <c r="AV237" s="1">
        <v>757335.94</v>
      </c>
      <c r="AW237" s="1">
        <v>300512.81</v>
      </c>
      <c r="AX237" s="1">
        <v>117554.08</v>
      </c>
      <c r="AY237" s="1">
        <v>4738806.7399999993</v>
      </c>
      <c r="AZ237" s="1">
        <v>24702955.190000001</v>
      </c>
      <c r="BA237" s="1">
        <v>3974246.6499999994</v>
      </c>
      <c r="BB237" s="1">
        <v>289066.86000000004</v>
      </c>
      <c r="BC237" s="1">
        <v>950468.76</v>
      </c>
    </row>
    <row r="238" spans="1:55" x14ac:dyDescent="0.25">
      <c r="A238" s="10" t="s">
        <v>514</v>
      </c>
      <c r="B238" s="10" t="s">
        <v>515</v>
      </c>
      <c r="C238">
        <v>55.46</v>
      </c>
      <c r="D238" s="1">
        <v>840481.06</v>
      </c>
      <c r="E238" s="1">
        <v>966833.47</v>
      </c>
      <c r="F238" s="12">
        <v>1.1503334411842665</v>
      </c>
      <c r="G238" s="28">
        <v>4</v>
      </c>
      <c r="H238" s="1">
        <v>64.67</v>
      </c>
      <c r="I238" s="1">
        <v>439042.11000000004</v>
      </c>
      <c r="J238" s="1">
        <v>439106.78</v>
      </c>
      <c r="K238" s="30">
        <v>0.9</v>
      </c>
      <c r="L238" s="1">
        <v>183324.37</v>
      </c>
      <c r="M238" s="1">
        <v>36664.870000000003</v>
      </c>
      <c r="N238" s="1">
        <v>16554.37</v>
      </c>
      <c r="O238" s="1">
        <v>7357.5</v>
      </c>
      <c r="P238" s="1">
        <v>7535.81</v>
      </c>
      <c r="Q238" s="1">
        <v>10669.68</v>
      </c>
      <c r="R238" s="1">
        <v>3828</v>
      </c>
      <c r="S238" s="1">
        <v>6127.7</v>
      </c>
      <c r="T238" s="1">
        <v>8437.6</v>
      </c>
      <c r="U238" s="1">
        <v>4340.45</v>
      </c>
      <c r="V238" s="1">
        <v>12599.82</v>
      </c>
      <c r="W238" s="1">
        <v>10867.39</v>
      </c>
      <c r="X238" s="1">
        <v>7352.85</v>
      </c>
      <c r="Y238" s="1">
        <v>315660.40999999997</v>
      </c>
      <c r="Z238" s="1">
        <v>4977</v>
      </c>
      <c r="AA238" s="1">
        <v>6932.5</v>
      </c>
      <c r="AB238" s="1">
        <v>14918.740000000002</v>
      </c>
      <c r="AC238" s="1">
        <v>1608.3400000000001</v>
      </c>
      <c r="AD238" s="1">
        <v>15833.82</v>
      </c>
      <c r="AE238" s="1">
        <v>8846.77</v>
      </c>
      <c r="AF238" s="1">
        <v>68049.42</v>
      </c>
      <c r="AG238" s="1">
        <v>48971.18</v>
      </c>
      <c r="AH238" s="1">
        <v>178238.18646</v>
      </c>
      <c r="AI238" s="1">
        <v>348375.95646000002</v>
      </c>
      <c r="AJ238" s="1">
        <v>50145.26</v>
      </c>
      <c r="AK238" s="1">
        <v>298230.69646000001</v>
      </c>
      <c r="AL238" s="33">
        <v>343361.42645999999</v>
      </c>
      <c r="AM238" s="1">
        <v>24450.94</v>
      </c>
      <c r="AN238" s="1">
        <v>24450.94</v>
      </c>
      <c r="AO238" s="1">
        <v>25737.84</v>
      </c>
      <c r="AP238" s="1">
        <v>25737.84</v>
      </c>
      <c r="AQ238" s="1">
        <v>7721.35</v>
      </c>
      <c r="AR238" s="1">
        <v>7721.35</v>
      </c>
      <c r="AS238" s="1">
        <v>8364.7900000000009</v>
      </c>
      <c r="AT238" s="1">
        <v>8364.7900000000009</v>
      </c>
      <c r="AU238" s="1">
        <v>10295.129999999999</v>
      </c>
      <c r="AV238" s="1">
        <v>25094.39</v>
      </c>
      <c r="AW238" s="1">
        <v>9957.51</v>
      </c>
      <c r="AX238" s="1">
        <v>3562.24</v>
      </c>
      <c r="AY238" s="1">
        <v>181459.11000000004</v>
      </c>
      <c r="AZ238" s="1">
        <v>840481.06</v>
      </c>
      <c r="BA238" s="1">
        <v>223157.66</v>
      </c>
      <c r="BB238" s="1">
        <v>9.15</v>
      </c>
      <c r="BC238" s="1">
        <v>20068.55</v>
      </c>
    </row>
    <row r="239" spans="1:55" x14ac:dyDescent="0.25">
      <c r="A239" s="10" t="s">
        <v>516</v>
      </c>
      <c r="B239" s="10" t="s">
        <v>517</v>
      </c>
      <c r="C239">
        <v>770.5</v>
      </c>
      <c r="D239" s="1">
        <v>9013361.4900000002</v>
      </c>
      <c r="E239" s="1">
        <v>6596592.3099999996</v>
      </c>
      <c r="F239" s="12">
        <v>0.73186816231865115</v>
      </c>
      <c r="G239" s="28">
        <v>2</v>
      </c>
      <c r="H239" s="1">
        <v>54597.13</v>
      </c>
      <c r="I239" s="1">
        <v>2756099.36</v>
      </c>
      <c r="J239" s="1">
        <v>2810696.4899999998</v>
      </c>
      <c r="K239" s="30">
        <v>0.9</v>
      </c>
      <c r="L239" s="1">
        <v>2160652.5</v>
      </c>
      <c r="M239" s="1">
        <v>432130.5</v>
      </c>
      <c r="N239" s="1">
        <v>235440</v>
      </c>
      <c r="O239" s="1">
        <v>104844.37</v>
      </c>
      <c r="P239" s="1">
        <v>71376.789999999994</v>
      </c>
      <c r="Q239" s="1">
        <v>146708.1</v>
      </c>
      <c r="R239" s="1">
        <v>55779.51</v>
      </c>
      <c r="S239" s="1">
        <v>87319.78</v>
      </c>
      <c r="T239" s="1">
        <v>120235.91</v>
      </c>
      <c r="U239" s="1">
        <v>65362.17</v>
      </c>
      <c r="V239" s="1">
        <v>179547.43</v>
      </c>
      <c r="W239" s="1">
        <v>154860.32999999999</v>
      </c>
      <c r="X239" s="1">
        <v>104778.19</v>
      </c>
      <c r="Y239" s="1">
        <v>3919035.58</v>
      </c>
      <c r="Z239" s="1">
        <v>68535</v>
      </c>
      <c r="AA239" s="1">
        <v>96312.5</v>
      </c>
      <c r="AB239" s="1">
        <v>207264.5</v>
      </c>
      <c r="AC239" s="1">
        <v>22344.5</v>
      </c>
      <c r="AD239" s="1">
        <v>439955.5</v>
      </c>
      <c r="AE239" s="1">
        <v>117633</v>
      </c>
      <c r="AF239" s="1">
        <v>945403.5</v>
      </c>
      <c r="AG239" s="1">
        <v>680351.5</v>
      </c>
      <c r="AH239" s="1">
        <v>1765211.9204999998</v>
      </c>
      <c r="AI239" s="1">
        <v>4343011.9205</v>
      </c>
      <c r="AJ239" s="1">
        <v>696662.98</v>
      </c>
      <c r="AK239" s="1">
        <v>3646348.9405</v>
      </c>
      <c r="AL239" s="33">
        <v>4273345.6205000002</v>
      </c>
      <c r="AM239" s="1">
        <v>64988.04</v>
      </c>
      <c r="AN239" s="1">
        <v>64988.04</v>
      </c>
      <c r="AO239" s="1">
        <v>67561.83</v>
      </c>
      <c r="AP239" s="1">
        <v>67561.83</v>
      </c>
      <c r="AQ239" s="1">
        <v>1930.33</v>
      </c>
      <c r="AR239" s="1">
        <v>1930.33</v>
      </c>
      <c r="AS239" s="1">
        <v>1930.33</v>
      </c>
      <c r="AT239" s="1">
        <v>1930.33</v>
      </c>
      <c r="AU239" s="1">
        <v>2573.7800000000002</v>
      </c>
      <c r="AV239" s="1">
        <v>351321.51</v>
      </c>
      <c r="AW239" s="1">
        <v>139405.26</v>
      </c>
      <c r="AX239" s="1">
        <v>54858.57</v>
      </c>
      <c r="AY239" s="1">
        <v>820980.18</v>
      </c>
      <c r="AZ239" s="1">
        <v>9013361.4900000002</v>
      </c>
      <c r="BA239" s="1">
        <v>58616.530000000006</v>
      </c>
      <c r="BB239" s="1">
        <v>168.95999999999998</v>
      </c>
      <c r="BC239" s="1">
        <v>237817.83000000005</v>
      </c>
    </row>
    <row r="240" spans="1:55" x14ac:dyDescent="0.25">
      <c r="A240" s="10" t="s">
        <v>518</v>
      </c>
      <c r="B240" s="10" t="s">
        <v>519</v>
      </c>
      <c r="C240">
        <v>174.75</v>
      </c>
      <c r="D240" s="1">
        <v>2087907.27</v>
      </c>
      <c r="E240" s="1">
        <v>1987071.9400000002</v>
      </c>
      <c r="F240" s="12">
        <v>0.95170507261081583</v>
      </c>
      <c r="G240" s="28">
        <v>3</v>
      </c>
      <c r="H240" s="1">
        <v>3421.67</v>
      </c>
      <c r="I240" s="1">
        <v>302027.38999999996</v>
      </c>
      <c r="J240" s="1">
        <v>305449.05999999994</v>
      </c>
      <c r="K240" s="30">
        <v>0.9</v>
      </c>
      <c r="L240" s="1">
        <v>511959.37</v>
      </c>
      <c r="M240" s="1">
        <v>102391.87</v>
      </c>
      <c r="N240" s="1">
        <v>53341.87</v>
      </c>
      <c r="O240" s="1">
        <v>23298.75</v>
      </c>
      <c r="P240" s="1">
        <v>17340.91</v>
      </c>
      <c r="Q240" s="1">
        <v>32675.89</v>
      </c>
      <c r="R240" s="1">
        <v>12030.87</v>
      </c>
      <c r="S240" s="1">
        <v>19659.71</v>
      </c>
      <c r="T240" s="1">
        <v>26719.09</v>
      </c>
      <c r="U240" s="1">
        <v>14553.29</v>
      </c>
      <c r="V240" s="1">
        <v>39899.43</v>
      </c>
      <c r="W240" s="1">
        <v>34413.4</v>
      </c>
      <c r="X240" s="1">
        <v>23590.41</v>
      </c>
      <c r="Y240" s="1">
        <v>911874.8600000001</v>
      </c>
      <c r="Z240" s="1">
        <v>15660</v>
      </c>
      <c r="AA240" s="1">
        <v>21843.75</v>
      </c>
      <c r="AB240" s="1">
        <v>47007.75</v>
      </c>
      <c r="AC240" s="1">
        <v>5067.75</v>
      </c>
      <c r="AD240" s="1">
        <v>49891.119999999995</v>
      </c>
      <c r="AE240" s="1">
        <v>26950.5</v>
      </c>
      <c r="AF240" s="1">
        <v>214418.25</v>
      </c>
      <c r="AG240" s="1">
        <v>154304.25</v>
      </c>
      <c r="AH240" s="1">
        <v>423356.67524999997</v>
      </c>
      <c r="AI240" s="1">
        <v>958500.04524999997</v>
      </c>
      <c r="AJ240" s="1">
        <v>158003.70000000001</v>
      </c>
      <c r="AK240" s="1">
        <v>800496.34525000001</v>
      </c>
      <c r="AL240" s="33">
        <v>942699.67524999997</v>
      </c>
      <c r="AM240" s="1">
        <v>27024.73</v>
      </c>
      <c r="AN240" s="1">
        <v>27024.73</v>
      </c>
      <c r="AO240" s="1">
        <v>28311.62</v>
      </c>
      <c r="AP240" s="1">
        <v>28311.62</v>
      </c>
      <c r="AQ240" s="1">
        <v>0</v>
      </c>
      <c r="AR240" s="1">
        <v>0</v>
      </c>
      <c r="AS240" s="1">
        <v>0</v>
      </c>
      <c r="AT240" s="1">
        <v>0</v>
      </c>
      <c r="AU240" s="1">
        <v>0</v>
      </c>
      <c r="AV240" s="1">
        <v>79143.850000000006</v>
      </c>
      <c r="AW240" s="1">
        <v>31404.48</v>
      </c>
      <c r="AX240" s="1">
        <v>12111.63</v>
      </c>
      <c r="AY240" s="1">
        <v>233332.66</v>
      </c>
      <c r="AZ240" s="1">
        <v>2087907.27</v>
      </c>
      <c r="BA240" s="1">
        <v>38364.46</v>
      </c>
      <c r="BB240" s="1">
        <v>0</v>
      </c>
      <c r="BC240" s="1">
        <v>41914.960000000006</v>
      </c>
    </row>
    <row r="241" spans="1:55" x14ac:dyDescent="0.25">
      <c r="A241" s="10" t="s">
        <v>520</v>
      </c>
      <c r="B241" s="10" t="s">
        <v>521</v>
      </c>
      <c r="C241">
        <v>785.5</v>
      </c>
      <c r="D241" s="1">
        <v>12318538.91</v>
      </c>
      <c r="E241" s="1">
        <v>7747005.6799999997</v>
      </c>
      <c r="F241" s="12">
        <v>0.62888997929057155</v>
      </c>
      <c r="G241" s="28">
        <v>1</v>
      </c>
      <c r="H241" s="1">
        <v>534046.84</v>
      </c>
      <c r="I241" s="1">
        <v>5345624.8100000005</v>
      </c>
      <c r="J241" s="1">
        <v>5879671.6500000004</v>
      </c>
      <c r="K241" s="30">
        <v>0.9</v>
      </c>
      <c r="L241" s="1">
        <v>2572348.42</v>
      </c>
      <c r="M241" s="1">
        <v>857363.72</v>
      </c>
      <c r="N241" s="1">
        <v>275734.36</v>
      </c>
      <c r="O241" s="1">
        <v>91442.52</v>
      </c>
      <c r="P241" s="1">
        <v>95609.07</v>
      </c>
      <c r="Q241" s="1">
        <v>238921.34</v>
      </c>
      <c r="R241" s="1">
        <v>56873.23</v>
      </c>
      <c r="S241" s="1">
        <v>100085.83</v>
      </c>
      <c r="T241" s="1">
        <v>91407.42</v>
      </c>
      <c r="U241" s="1">
        <v>66638.78</v>
      </c>
      <c r="V241" s="1">
        <v>136498.04999999999</v>
      </c>
      <c r="W241" s="1">
        <v>117730.08</v>
      </c>
      <c r="X241" s="1">
        <v>120096.64</v>
      </c>
      <c r="Y241" s="1">
        <v>4820749.459999999</v>
      </c>
      <c r="Z241" s="1">
        <v>70695</v>
      </c>
      <c r="AA241" s="1">
        <v>98187.5</v>
      </c>
      <c r="AB241" s="1">
        <v>211299.5</v>
      </c>
      <c r="AC241" s="1">
        <v>22779.5</v>
      </c>
      <c r="AD241" s="1">
        <v>448520.5</v>
      </c>
      <c r="AE241" s="1">
        <v>611904.5</v>
      </c>
      <c r="AF241" s="1">
        <v>963808.5</v>
      </c>
      <c r="AG241" s="1">
        <v>693596.5</v>
      </c>
      <c r="AH241" s="1">
        <v>2453090.9685000004</v>
      </c>
      <c r="AI241" s="1">
        <v>5573882.4685000004</v>
      </c>
      <c r="AJ241" s="1">
        <v>710225.53</v>
      </c>
      <c r="AK241" s="1">
        <v>4863656.9385000002</v>
      </c>
      <c r="AL241" s="33">
        <v>5502859.9084999999</v>
      </c>
      <c r="AM241" s="1">
        <v>265099.75</v>
      </c>
      <c r="AN241" s="1">
        <v>265099.75</v>
      </c>
      <c r="AO241" s="1">
        <v>276038.33</v>
      </c>
      <c r="AP241" s="1">
        <v>276038.33</v>
      </c>
      <c r="AQ241" s="1">
        <v>66918.38</v>
      </c>
      <c r="AR241" s="1">
        <v>66918.38</v>
      </c>
      <c r="AS241" s="1">
        <v>69492.160000000003</v>
      </c>
      <c r="AT241" s="1">
        <v>69492.160000000003</v>
      </c>
      <c r="AU241" s="1">
        <v>83647.98</v>
      </c>
      <c r="AV241" s="1">
        <v>358399.42</v>
      </c>
      <c r="AW241" s="1">
        <v>142213.79</v>
      </c>
      <c r="AX241" s="1">
        <v>55571.02</v>
      </c>
      <c r="AY241" s="1">
        <v>1994929.4499999997</v>
      </c>
      <c r="AZ241" s="1">
        <v>12318538.91</v>
      </c>
      <c r="BA241" s="1">
        <v>1335434.19</v>
      </c>
      <c r="BB241" s="1">
        <v>67556.260000000009</v>
      </c>
      <c r="BC241" s="1">
        <v>413539.31000000006</v>
      </c>
    </row>
    <row r="242" spans="1:55" x14ac:dyDescent="0.25">
      <c r="A242" s="10" t="s">
        <v>522</v>
      </c>
      <c r="B242" s="10" t="s">
        <v>523</v>
      </c>
      <c r="C242">
        <v>256.75</v>
      </c>
      <c r="D242" s="1">
        <v>2963717.27</v>
      </c>
      <c r="E242" s="1">
        <v>2855809.64</v>
      </c>
      <c r="F242" s="12">
        <v>0.96359044396971105</v>
      </c>
      <c r="G242" s="28">
        <v>3</v>
      </c>
      <c r="H242" s="1">
        <v>4856.96</v>
      </c>
      <c r="I242" s="1">
        <v>197878.05000000002</v>
      </c>
      <c r="J242" s="1">
        <v>202735.01</v>
      </c>
      <c r="K242" s="30">
        <v>0.9</v>
      </c>
      <c r="L242" s="1">
        <v>735136.87</v>
      </c>
      <c r="M242" s="1">
        <v>147027.37</v>
      </c>
      <c r="N242" s="1">
        <v>77866.87</v>
      </c>
      <c r="O242" s="1">
        <v>34335</v>
      </c>
      <c r="P242" s="1">
        <v>24326.14</v>
      </c>
      <c r="Q242" s="1">
        <v>46012.99</v>
      </c>
      <c r="R242" s="1">
        <v>18046.310000000001</v>
      </c>
      <c r="S242" s="1">
        <v>28851.27</v>
      </c>
      <c r="T242" s="1">
        <v>39375.5</v>
      </c>
      <c r="U242" s="1">
        <v>21702.28</v>
      </c>
      <c r="V242" s="1">
        <v>58799.16</v>
      </c>
      <c r="W242" s="1">
        <v>50714.49</v>
      </c>
      <c r="X242" s="1">
        <v>34619.69</v>
      </c>
      <c r="Y242" s="1">
        <v>1316813.94</v>
      </c>
      <c r="Z242" s="1">
        <v>22950</v>
      </c>
      <c r="AA242" s="1">
        <v>32093.75</v>
      </c>
      <c r="AB242" s="1">
        <v>69065.75</v>
      </c>
      <c r="AC242" s="1">
        <v>7445.75</v>
      </c>
      <c r="AD242" s="1">
        <v>73302.12</v>
      </c>
      <c r="AE242" s="1">
        <v>37064</v>
      </c>
      <c r="AF242" s="1">
        <v>315032.25</v>
      </c>
      <c r="AG242" s="1">
        <v>226710.25</v>
      </c>
      <c r="AH242" s="1">
        <v>596968.22624999995</v>
      </c>
      <c r="AI242" s="1">
        <v>1380632.0962499999</v>
      </c>
      <c r="AJ242" s="1">
        <v>232145.64</v>
      </c>
      <c r="AK242" s="1">
        <v>1148486.4562499998</v>
      </c>
      <c r="AL242" s="33">
        <v>1357417.5262499999</v>
      </c>
      <c r="AM242" s="1">
        <v>25737.84</v>
      </c>
      <c r="AN242" s="1">
        <v>25737.84</v>
      </c>
      <c r="AO242" s="1">
        <v>26381.279999999999</v>
      </c>
      <c r="AP242" s="1">
        <v>26381.279999999999</v>
      </c>
      <c r="AQ242" s="1">
        <v>643.44000000000005</v>
      </c>
      <c r="AR242" s="1">
        <v>643.44000000000005</v>
      </c>
      <c r="AS242" s="1">
        <v>643.44000000000005</v>
      </c>
      <c r="AT242" s="1">
        <v>643.44000000000005</v>
      </c>
      <c r="AU242" s="1">
        <v>1286.8900000000001</v>
      </c>
      <c r="AV242" s="1">
        <v>117107.17</v>
      </c>
      <c r="AW242" s="1">
        <v>46468.42</v>
      </c>
      <c r="AX242" s="1">
        <v>17811.22</v>
      </c>
      <c r="AY242" s="1">
        <v>289485.69999999995</v>
      </c>
      <c r="AZ242" s="1">
        <v>2963717.27</v>
      </c>
      <c r="BA242" s="1">
        <v>24408.75</v>
      </c>
      <c r="BB242" s="1">
        <v>8.25</v>
      </c>
      <c r="BC242" s="1">
        <v>56055.15</v>
      </c>
    </row>
    <row r="243" spans="1:55" x14ac:dyDescent="0.25">
      <c r="A243" s="10" t="s">
        <v>524</v>
      </c>
      <c r="B243" s="10" t="s">
        <v>525</v>
      </c>
      <c r="C243">
        <v>446.48</v>
      </c>
      <c r="D243" s="1">
        <v>5775052.6699999999</v>
      </c>
      <c r="E243" s="1">
        <v>4113882.5199999996</v>
      </c>
      <c r="F243" s="12">
        <v>0.71235411260759973</v>
      </c>
      <c r="G243" s="28">
        <v>1</v>
      </c>
      <c r="H243" s="1">
        <v>68964.75</v>
      </c>
      <c r="I243" s="1">
        <v>1038840</v>
      </c>
      <c r="J243" s="1">
        <v>1107804.75</v>
      </c>
      <c r="K243" s="30">
        <v>0.9</v>
      </c>
      <c r="L243" s="1">
        <v>1298483.78</v>
      </c>
      <c r="M243" s="1">
        <v>432784.63</v>
      </c>
      <c r="N243" s="1">
        <v>156859.09</v>
      </c>
      <c r="O243" s="1">
        <v>52051.89</v>
      </c>
      <c r="P243" s="1">
        <v>40727.160000000003</v>
      </c>
      <c r="Q243" s="1">
        <v>135439.48000000001</v>
      </c>
      <c r="R243" s="1">
        <v>32264.62</v>
      </c>
      <c r="S243" s="1">
        <v>56936.58</v>
      </c>
      <c r="T243" s="1">
        <v>52031.91</v>
      </c>
      <c r="U243" s="1">
        <v>37787.5</v>
      </c>
      <c r="V243" s="1">
        <v>77698.89</v>
      </c>
      <c r="W243" s="1">
        <v>67015.58</v>
      </c>
      <c r="X243" s="1">
        <v>68320.28</v>
      </c>
      <c r="Y243" s="1">
        <v>2508401.3900000006</v>
      </c>
      <c r="Z243" s="1">
        <v>40183.200000000004</v>
      </c>
      <c r="AA243" s="1">
        <v>55810</v>
      </c>
      <c r="AB243" s="1">
        <v>120103.12000000001</v>
      </c>
      <c r="AC243" s="1">
        <v>12947.92</v>
      </c>
      <c r="AD243" s="1">
        <v>254940.08</v>
      </c>
      <c r="AE243" s="1">
        <v>347807.92000000004</v>
      </c>
      <c r="AF243" s="1">
        <v>547830.96000000008</v>
      </c>
      <c r="AG243" s="1">
        <v>394241.84</v>
      </c>
      <c r="AH243" s="1">
        <v>1091038.5724800001</v>
      </c>
      <c r="AI243" s="1">
        <v>2864903.6124800006</v>
      </c>
      <c r="AJ243" s="1">
        <v>403693.82</v>
      </c>
      <c r="AK243" s="1">
        <v>2461209.7924800008</v>
      </c>
      <c r="AL243" s="33">
        <v>2824534.2224800009</v>
      </c>
      <c r="AM243" s="1">
        <v>30885.4</v>
      </c>
      <c r="AN243" s="1">
        <v>30885.4</v>
      </c>
      <c r="AO243" s="1">
        <v>32172.3</v>
      </c>
      <c r="AP243" s="1">
        <v>32172.3</v>
      </c>
      <c r="AQ243" s="1">
        <v>0</v>
      </c>
      <c r="AR243" s="1">
        <v>0</v>
      </c>
      <c r="AS243" s="1">
        <v>0</v>
      </c>
      <c r="AT243" s="1">
        <v>0</v>
      </c>
      <c r="AU243" s="1">
        <v>643.44000000000005</v>
      </c>
      <c r="AV243" s="1">
        <v>203328.93</v>
      </c>
      <c r="AW243" s="1">
        <v>80681.429999999993</v>
      </c>
      <c r="AX243" s="1">
        <v>31347.75</v>
      </c>
      <c r="AY243" s="1">
        <v>442116.95</v>
      </c>
      <c r="AZ243" s="1">
        <v>5775052.6699999999</v>
      </c>
      <c r="BA243" s="1">
        <v>27549.249999999996</v>
      </c>
      <c r="BB243" s="1">
        <v>6.89</v>
      </c>
      <c r="BC243" s="1">
        <v>107803.07999999999</v>
      </c>
    </row>
    <row r="244" spans="1:55" x14ac:dyDescent="0.25">
      <c r="A244" s="10" t="s">
        <v>526</v>
      </c>
      <c r="B244" s="10" t="s">
        <v>527</v>
      </c>
      <c r="C244">
        <v>942.6</v>
      </c>
      <c r="D244" s="1">
        <v>12129010.07</v>
      </c>
      <c r="E244" s="1">
        <v>10168472.629999999</v>
      </c>
      <c r="F244" s="12">
        <v>0.83835964941201491</v>
      </c>
      <c r="G244" s="28">
        <v>2</v>
      </c>
      <c r="H244" s="1">
        <v>28226.46</v>
      </c>
      <c r="I244" s="1">
        <v>2732830.4999999995</v>
      </c>
      <c r="J244" s="1">
        <v>2761056.9599999995</v>
      </c>
      <c r="K244" s="30">
        <v>0.9</v>
      </c>
      <c r="L244" s="1">
        <v>2806235.42</v>
      </c>
      <c r="M244" s="1">
        <v>679014.35</v>
      </c>
      <c r="N244" s="1">
        <v>301168.92</v>
      </c>
      <c r="O244" s="1">
        <v>122053.39</v>
      </c>
      <c r="P244" s="1">
        <v>95549.85</v>
      </c>
      <c r="Q244" s="1">
        <v>210204.36</v>
      </c>
      <c r="R244" s="1">
        <v>67810.39</v>
      </c>
      <c r="S244" s="1">
        <v>110553.99</v>
      </c>
      <c r="T244" s="1">
        <v>135001.72</v>
      </c>
      <c r="U244" s="1">
        <v>79915.47</v>
      </c>
      <c r="V244" s="1">
        <v>201597.12</v>
      </c>
      <c r="W244" s="1">
        <v>173878.27</v>
      </c>
      <c r="X244" s="1">
        <v>132657.76999999999</v>
      </c>
      <c r="Y244" s="1">
        <v>5115641.0199999986</v>
      </c>
      <c r="Z244" s="1">
        <v>84054.6</v>
      </c>
      <c r="AA244" s="1">
        <v>117825</v>
      </c>
      <c r="AB244" s="1">
        <v>253559.40000000002</v>
      </c>
      <c r="AC244" s="1">
        <v>27335.4</v>
      </c>
      <c r="AD244" s="1">
        <v>538224.6</v>
      </c>
      <c r="AE244" s="1">
        <v>323576.14</v>
      </c>
      <c r="AF244" s="1">
        <v>1156570.2</v>
      </c>
      <c r="AG244" s="1">
        <v>832315.8</v>
      </c>
      <c r="AH244" s="1">
        <v>2388067.4285999998</v>
      </c>
      <c r="AI244" s="1">
        <v>5721528.568599999</v>
      </c>
      <c r="AJ244" s="1">
        <v>852270.64</v>
      </c>
      <c r="AK244" s="1">
        <v>4869257.9286000002</v>
      </c>
      <c r="AL244" s="33">
        <v>5636301.4986000005</v>
      </c>
      <c r="AM244" s="1">
        <v>159574.6</v>
      </c>
      <c r="AN244" s="1">
        <v>159574.6</v>
      </c>
      <c r="AO244" s="1">
        <v>166652.51</v>
      </c>
      <c r="AP244" s="1">
        <v>166652.51</v>
      </c>
      <c r="AQ244" s="1">
        <v>10938.58</v>
      </c>
      <c r="AR244" s="1">
        <v>10938.58</v>
      </c>
      <c r="AS244" s="1">
        <v>10938.58</v>
      </c>
      <c r="AT244" s="1">
        <v>10938.58</v>
      </c>
      <c r="AU244" s="1">
        <v>13512.36</v>
      </c>
      <c r="AV244" s="1">
        <v>429821.92</v>
      </c>
      <c r="AW244" s="1">
        <v>170554.42</v>
      </c>
      <c r="AX244" s="1">
        <v>66970.2</v>
      </c>
      <c r="AY244" s="1">
        <v>1377067.4399999997</v>
      </c>
      <c r="AZ244" s="1">
        <v>12129010.07</v>
      </c>
      <c r="BA244" s="1">
        <v>272311.41000000003</v>
      </c>
      <c r="BB244" s="1">
        <v>624.95000000000005</v>
      </c>
      <c r="BC244" s="1">
        <v>357942.74999999994</v>
      </c>
    </row>
    <row r="245" spans="1:55" x14ac:dyDescent="0.25">
      <c r="A245" s="10" t="s">
        <v>528</v>
      </c>
      <c r="B245" s="10" t="s">
        <v>529</v>
      </c>
      <c r="C245">
        <v>1281.8699999999999</v>
      </c>
      <c r="D245" s="1">
        <v>17124083.440000001</v>
      </c>
      <c r="E245" s="1">
        <v>12005758.82</v>
      </c>
      <c r="F245" s="12">
        <v>0.70110373276714189</v>
      </c>
      <c r="G245" s="28">
        <v>1</v>
      </c>
      <c r="H245" s="1">
        <v>274924.33</v>
      </c>
      <c r="I245" s="1">
        <v>4467487.6099999994</v>
      </c>
      <c r="J245" s="1">
        <v>4742411.9399999995</v>
      </c>
      <c r="K245" s="30">
        <v>0.9</v>
      </c>
      <c r="L245" s="1">
        <v>3921049.2</v>
      </c>
      <c r="M245" s="1">
        <v>968361.84</v>
      </c>
      <c r="N245" s="1">
        <v>411738.53</v>
      </c>
      <c r="O245" s="1">
        <v>165389.74</v>
      </c>
      <c r="P245" s="1">
        <v>136315.75</v>
      </c>
      <c r="Q245" s="1">
        <v>293390.08000000002</v>
      </c>
      <c r="R245" s="1">
        <v>92965.86</v>
      </c>
      <c r="S245" s="1">
        <v>151405.35</v>
      </c>
      <c r="T245" s="1">
        <v>182111.7</v>
      </c>
      <c r="U245" s="1">
        <v>108511.42</v>
      </c>
      <c r="V245" s="1">
        <v>271946.11</v>
      </c>
      <c r="W245" s="1">
        <v>234554.54</v>
      </c>
      <c r="X245" s="1">
        <v>181676.81</v>
      </c>
      <c r="Y245" s="1">
        <v>7119416.9300000006</v>
      </c>
      <c r="Z245" s="1">
        <v>114746.4</v>
      </c>
      <c r="AA245" s="1">
        <v>160233.75</v>
      </c>
      <c r="AB245" s="1">
        <v>344823.03</v>
      </c>
      <c r="AC245" s="1">
        <v>37174.229999999996</v>
      </c>
      <c r="AD245" s="1">
        <v>731947.77</v>
      </c>
      <c r="AE245" s="1">
        <v>472780.54999999993</v>
      </c>
      <c r="AF245" s="1">
        <v>1572854.4899999998</v>
      </c>
      <c r="AG245" s="1">
        <v>1131891.21</v>
      </c>
      <c r="AH245" s="1">
        <v>3395086.1633700002</v>
      </c>
      <c r="AI245" s="1">
        <v>7961537.5933699999</v>
      </c>
      <c r="AJ245" s="1">
        <v>1159028.3899999999</v>
      </c>
      <c r="AK245" s="1">
        <v>6802509.2033700012</v>
      </c>
      <c r="AL245" s="33">
        <v>7845634.753370001</v>
      </c>
      <c r="AM245" s="1">
        <v>279255.56</v>
      </c>
      <c r="AN245" s="1">
        <v>279255.56</v>
      </c>
      <c r="AO245" s="1">
        <v>291481.03000000003</v>
      </c>
      <c r="AP245" s="1">
        <v>291481.03000000003</v>
      </c>
      <c r="AQ245" s="1">
        <v>20590.27</v>
      </c>
      <c r="AR245" s="1">
        <v>20590.27</v>
      </c>
      <c r="AS245" s="1">
        <v>21233.71</v>
      </c>
      <c r="AT245" s="1">
        <v>21233.71</v>
      </c>
      <c r="AU245" s="1">
        <v>25737.84</v>
      </c>
      <c r="AV245" s="1">
        <v>584892.41</v>
      </c>
      <c r="AW245" s="1">
        <v>232086.78</v>
      </c>
      <c r="AX245" s="1">
        <v>91193.47</v>
      </c>
      <c r="AY245" s="1">
        <v>2159031.64</v>
      </c>
      <c r="AZ245" s="1">
        <v>17124083.440000001</v>
      </c>
      <c r="BA245" s="1">
        <v>600315.82999999996</v>
      </c>
      <c r="BB245" s="1">
        <v>4535.8</v>
      </c>
      <c r="BC245" s="1">
        <v>526924.26</v>
      </c>
    </row>
    <row r="246" spans="1:55" x14ac:dyDescent="0.25">
      <c r="A246" s="143" t="s">
        <v>530</v>
      </c>
      <c r="B246" s="10" t="s">
        <v>531</v>
      </c>
      <c r="C246">
        <v>75.97</v>
      </c>
      <c r="D246" s="1">
        <v>1056353.24</v>
      </c>
      <c r="E246" s="1">
        <v>725938.75</v>
      </c>
      <c r="F246" s="12">
        <v>0.68721212044561908</v>
      </c>
      <c r="G246" s="28">
        <v>1</v>
      </c>
      <c r="H246" s="1">
        <v>25879.14</v>
      </c>
      <c r="I246" s="1">
        <v>620303.42999999993</v>
      </c>
      <c r="J246" s="1">
        <v>646182.56999999995</v>
      </c>
      <c r="K246" s="30">
        <v>0.9</v>
      </c>
      <c r="L246" s="1">
        <v>234158.22</v>
      </c>
      <c r="M246" s="1">
        <v>75429.58</v>
      </c>
      <c r="N246" s="1">
        <v>25755.11</v>
      </c>
      <c r="O246" s="1">
        <v>8350.56</v>
      </c>
      <c r="P246" s="1">
        <v>7889.07</v>
      </c>
      <c r="Q246" s="1">
        <v>21877.9</v>
      </c>
      <c r="R246" s="1">
        <v>4921.72</v>
      </c>
      <c r="S246" s="1">
        <v>9446.8700000000008</v>
      </c>
      <c r="T246" s="1">
        <v>8437.6</v>
      </c>
      <c r="U246" s="1">
        <v>6127.7</v>
      </c>
      <c r="V246" s="1">
        <v>12599.82</v>
      </c>
      <c r="W246" s="1">
        <v>10867.39</v>
      </c>
      <c r="X246" s="1">
        <v>11335.65</v>
      </c>
      <c r="Y246" s="1">
        <v>437197.19</v>
      </c>
      <c r="Z246" s="1">
        <v>6837.3000000000011</v>
      </c>
      <c r="AA246" s="1">
        <v>9496.25</v>
      </c>
      <c r="AB246" s="1">
        <v>20435.930000000004</v>
      </c>
      <c r="AC246" s="1">
        <v>2203.13</v>
      </c>
      <c r="AD246" s="1">
        <v>43378.87</v>
      </c>
      <c r="AE246" s="1">
        <v>55132.670000000006</v>
      </c>
      <c r="AF246" s="1">
        <v>93215.19</v>
      </c>
      <c r="AG246" s="1">
        <v>67081.510000000009</v>
      </c>
      <c r="AH246" s="1">
        <v>204843.27747000003</v>
      </c>
      <c r="AI246" s="1">
        <v>502624.12747000006</v>
      </c>
      <c r="AJ246" s="1">
        <v>68689.789999999994</v>
      </c>
      <c r="AK246" s="1">
        <v>433934.33747000003</v>
      </c>
      <c r="AL246" s="33">
        <v>495755.14747000003</v>
      </c>
      <c r="AM246" s="1">
        <v>17373.04</v>
      </c>
      <c r="AN246" s="1">
        <v>17373.04</v>
      </c>
      <c r="AO246" s="1">
        <v>18016.48</v>
      </c>
      <c r="AP246" s="1">
        <v>18016.48</v>
      </c>
      <c r="AQ246" s="1">
        <v>0</v>
      </c>
      <c r="AR246" s="1">
        <v>0</v>
      </c>
      <c r="AS246" s="1">
        <v>0</v>
      </c>
      <c r="AT246" s="1">
        <v>0</v>
      </c>
      <c r="AU246" s="1">
        <v>0</v>
      </c>
      <c r="AV246" s="1">
        <v>34102.629999999997</v>
      </c>
      <c r="AW246" s="1">
        <v>13532.01</v>
      </c>
      <c r="AX246" s="1">
        <v>4987.1400000000003</v>
      </c>
      <c r="AY246" s="1">
        <v>123400.81999999998</v>
      </c>
      <c r="AZ246" s="1">
        <v>1056353.24</v>
      </c>
      <c r="BA246" s="1">
        <v>19258.82</v>
      </c>
      <c r="BB246" s="1">
        <v>0</v>
      </c>
      <c r="BC246" s="1">
        <v>9765.9699999999993</v>
      </c>
    </row>
    <row r="247" spans="1:55" x14ac:dyDescent="0.25">
      <c r="A247" s="143" t="s">
        <v>532</v>
      </c>
      <c r="B247" s="10" t="s">
        <v>533</v>
      </c>
      <c r="C247">
        <v>128.97999999999999</v>
      </c>
      <c r="D247" s="1">
        <v>1776942.92</v>
      </c>
      <c r="E247" s="1">
        <v>978336.22000000009</v>
      </c>
      <c r="F247" s="12">
        <v>0.55057267680832433</v>
      </c>
      <c r="G247" s="28">
        <v>1</v>
      </c>
      <c r="H247" s="1">
        <v>125848.14</v>
      </c>
      <c r="I247" s="1">
        <v>800641.93</v>
      </c>
      <c r="J247" s="1">
        <v>926490.07000000007</v>
      </c>
      <c r="K247" s="30">
        <v>0.9</v>
      </c>
      <c r="L247" s="1">
        <v>392126.73</v>
      </c>
      <c r="M247" s="1">
        <v>120806.55</v>
      </c>
      <c r="N247" s="1">
        <v>43140.82</v>
      </c>
      <c r="O247" s="1">
        <v>14933.21</v>
      </c>
      <c r="P247" s="1">
        <v>13352.35</v>
      </c>
      <c r="Q247" s="1">
        <v>37104.39</v>
      </c>
      <c r="R247" s="1">
        <v>8749.7199999999993</v>
      </c>
      <c r="S247" s="1">
        <v>15829.9</v>
      </c>
      <c r="T247" s="1">
        <v>15468.94</v>
      </c>
      <c r="U247" s="1">
        <v>10723.48</v>
      </c>
      <c r="V247" s="1">
        <v>23099.67</v>
      </c>
      <c r="W247" s="1">
        <v>19923.55</v>
      </c>
      <c r="X247" s="1">
        <v>18994.87</v>
      </c>
      <c r="Y247" s="1">
        <v>734254.17999999993</v>
      </c>
      <c r="Z247" s="1">
        <v>11608.2</v>
      </c>
      <c r="AA247" s="1">
        <v>16122.499999999998</v>
      </c>
      <c r="AB247" s="1">
        <v>34695.619999999995</v>
      </c>
      <c r="AC247" s="1">
        <v>3740.42</v>
      </c>
      <c r="AD247" s="1">
        <v>73647.58</v>
      </c>
      <c r="AE247" s="1">
        <v>85361.93</v>
      </c>
      <c r="AF247" s="1">
        <v>158258.46</v>
      </c>
      <c r="AG247" s="1">
        <v>113889.34</v>
      </c>
      <c r="AH247" s="1">
        <v>345721.59198000008</v>
      </c>
      <c r="AI247" s="1">
        <v>843045.64198000007</v>
      </c>
      <c r="AJ247" s="1">
        <v>116619.84</v>
      </c>
      <c r="AK247" s="1">
        <v>726425.80197999999</v>
      </c>
      <c r="AL247" s="33">
        <v>831383.65197999997</v>
      </c>
      <c r="AM247" s="1">
        <v>29598.51</v>
      </c>
      <c r="AN247" s="1">
        <v>29598.51</v>
      </c>
      <c r="AO247" s="1">
        <v>30885.4</v>
      </c>
      <c r="AP247" s="1">
        <v>30885.4</v>
      </c>
      <c r="AQ247" s="1">
        <v>0</v>
      </c>
      <c r="AR247" s="1">
        <v>0</v>
      </c>
      <c r="AS247" s="1">
        <v>0</v>
      </c>
      <c r="AT247" s="1">
        <v>0</v>
      </c>
      <c r="AU247" s="1">
        <v>0</v>
      </c>
      <c r="AV247" s="1">
        <v>58553.58</v>
      </c>
      <c r="AW247" s="1">
        <v>23234.21</v>
      </c>
      <c r="AX247" s="1">
        <v>8549.3799999999992</v>
      </c>
      <c r="AY247" s="1">
        <v>211304.99000000002</v>
      </c>
      <c r="AZ247" s="1">
        <v>1776942.92</v>
      </c>
      <c r="BA247" s="1">
        <v>53506.520000000004</v>
      </c>
      <c r="BB247" s="1">
        <v>0</v>
      </c>
      <c r="BC247" s="1">
        <v>27626.5</v>
      </c>
    </row>
    <row r="248" spans="1:55" x14ac:dyDescent="0.25">
      <c r="A248" s="10" t="s">
        <v>1850</v>
      </c>
      <c r="B248" s="10" t="s">
        <v>1851</v>
      </c>
      <c r="C248">
        <v>1245.3499999999999</v>
      </c>
      <c r="D248" s="1">
        <v>15985714.539999999</v>
      </c>
      <c r="E248" s="1">
        <v>11294187.76</v>
      </c>
      <c r="F248" s="12">
        <v>0.7065175430062447</v>
      </c>
      <c r="G248" s="28">
        <v>1</v>
      </c>
      <c r="H248" s="1">
        <v>251712.39</v>
      </c>
      <c r="I248" s="1">
        <v>6353073.7600000007</v>
      </c>
      <c r="J248" s="1">
        <v>6604786.1500000004</v>
      </c>
      <c r="K248" s="30">
        <v>0.9</v>
      </c>
      <c r="L248" s="1">
        <v>3710253.46</v>
      </c>
      <c r="M248" s="1">
        <v>890666.23</v>
      </c>
      <c r="N248" s="1">
        <v>397181.4</v>
      </c>
      <c r="O248" s="1">
        <v>161763.60999999999</v>
      </c>
      <c r="P248" s="1">
        <v>126092.49</v>
      </c>
      <c r="Q248" s="1">
        <v>273709.39</v>
      </c>
      <c r="R248" s="1">
        <v>89684.71</v>
      </c>
      <c r="S248" s="1">
        <v>146298.93</v>
      </c>
      <c r="T248" s="1">
        <v>179299.17</v>
      </c>
      <c r="U248" s="1">
        <v>105702.89</v>
      </c>
      <c r="V248" s="1">
        <v>267746.17</v>
      </c>
      <c r="W248" s="1">
        <v>230932.08</v>
      </c>
      <c r="X248" s="1">
        <v>175549.43</v>
      </c>
      <c r="Y248" s="1">
        <v>6754879.959999999</v>
      </c>
      <c r="Z248" s="1">
        <v>110634.3</v>
      </c>
      <c r="AA248" s="1">
        <v>155668.75</v>
      </c>
      <c r="AB248" s="1">
        <v>334999.15000000002</v>
      </c>
      <c r="AC248" s="1">
        <v>36115.15</v>
      </c>
      <c r="AD248" s="1">
        <v>711094.85</v>
      </c>
      <c r="AE248" s="1">
        <v>413627.70999999996</v>
      </c>
      <c r="AF248" s="1">
        <v>1528044.45</v>
      </c>
      <c r="AG248" s="1">
        <v>1099644.05</v>
      </c>
      <c r="AH248" s="1">
        <v>3148950.4378500003</v>
      </c>
      <c r="AI248" s="1">
        <v>7538778.8478500005</v>
      </c>
      <c r="AJ248" s="1">
        <v>1126008.1000000001</v>
      </c>
      <c r="AK248" s="1">
        <v>6412770.7478500009</v>
      </c>
      <c r="AL248" s="33">
        <v>7426178.0378500009</v>
      </c>
      <c r="AM248" s="1">
        <v>221988.87</v>
      </c>
      <c r="AN248" s="1">
        <v>221988.87</v>
      </c>
      <c r="AO248" s="1">
        <v>230997.11</v>
      </c>
      <c r="AP248" s="1">
        <v>230997.11</v>
      </c>
      <c r="AQ248" s="1">
        <v>3217.23</v>
      </c>
      <c r="AR248" s="1">
        <v>3217.23</v>
      </c>
      <c r="AS248" s="1">
        <v>3217.23</v>
      </c>
      <c r="AT248" s="1">
        <v>3217.23</v>
      </c>
      <c r="AU248" s="1">
        <v>3860.67</v>
      </c>
      <c r="AV248" s="1">
        <v>568162.81000000006</v>
      </c>
      <c r="AW248" s="1">
        <v>225448.44</v>
      </c>
      <c r="AX248" s="1">
        <v>88343.67</v>
      </c>
      <c r="AY248" s="1">
        <v>1804656.4699999997</v>
      </c>
      <c r="AZ248" s="1">
        <v>15985714.539999999</v>
      </c>
      <c r="BA248" s="1">
        <v>561398.97000000009</v>
      </c>
      <c r="BB248" s="1">
        <v>1548.5300000000002</v>
      </c>
      <c r="BC248" s="1">
        <v>533858.78</v>
      </c>
    </row>
    <row r="249" spans="1:55" x14ac:dyDescent="0.25">
      <c r="A249" s="10" t="s">
        <v>1852</v>
      </c>
      <c r="B249" s="10" t="s">
        <v>1853</v>
      </c>
      <c r="C249">
        <v>349.53</v>
      </c>
      <c r="D249" s="1">
        <v>4789116.8499999996</v>
      </c>
      <c r="E249" s="1">
        <v>3696460.2</v>
      </c>
      <c r="F249" s="12">
        <v>0.77184589889469923</v>
      </c>
      <c r="G249" s="28">
        <v>2</v>
      </c>
      <c r="H249" s="1">
        <v>27206.14</v>
      </c>
      <c r="I249" s="1">
        <v>2225055.79</v>
      </c>
      <c r="J249" s="1">
        <v>2252261.9300000002</v>
      </c>
      <c r="K249" s="30">
        <v>0.9</v>
      </c>
      <c r="L249" s="1">
        <v>1109249.8</v>
      </c>
      <c r="M249" s="1">
        <v>265262.57</v>
      </c>
      <c r="N249" s="1">
        <v>110584.57</v>
      </c>
      <c r="O249" s="1">
        <v>44363.21</v>
      </c>
      <c r="P249" s="1">
        <v>39025.35</v>
      </c>
      <c r="Q249" s="1">
        <v>75781.98</v>
      </c>
      <c r="R249" s="1">
        <v>24608.61</v>
      </c>
      <c r="S249" s="1">
        <v>40596.03</v>
      </c>
      <c r="T249" s="1">
        <v>49219.38</v>
      </c>
      <c r="U249" s="1">
        <v>29361.91</v>
      </c>
      <c r="V249" s="1">
        <v>73498.95</v>
      </c>
      <c r="W249" s="1">
        <v>63393.120000000003</v>
      </c>
      <c r="X249" s="1">
        <v>48712.67</v>
      </c>
      <c r="Y249" s="1">
        <v>1973658.1500000001</v>
      </c>
      <c r="Z249" s="1">
        <v>31135.5</v>
      </c>
      <c r="AA249" s="1">
        <v>43691.25</v>
      </c>
      <c r="AB249" s="1">
        <v>94023.569999999992</v>
      </c>
      <c r="AC249" s="1">
        <v>10136.369999999999</v>
      </c>
      <c r="AD249" s="1">
        <v>199581.63</v>
      </c>
      <c r="AE249" s="1">
        <v>115647.84999999999</v>
      </c>
      <c r="AF249" s="1">
        <v>428873.30999999994</v>
      </c>
      <c r="AG249" s="1">
        <v>308634.99</v>
      </c>
      <c r="AH249" s="1">
        <v>958600.39202999999</v>
      </c>
      <c r="AI249" s="1">
        <v>2190324.86203</v>
      </c>
      <c r="AJ249" s="1">
        <v>316034.53999999998</v>
      </c>
      <c r="AK249" s="1">
        <v>1874290.3220299999</v>
      </c>
      <c r="AL249" s="33">
        <v>2158721.40203</v>
      </c>
      <c r="AM249" s="1">
        <v>100377.57</v>
      </c>
      <c r="AN249" s="1">
        <v>100377.57</v>
      </c>
      <c r="AO249" s="1">
        <v>104881.69</v>
      </c>
      <c r="AP249" s="1">
        <v>104881.69</v>
      </c>
      <c r="AQ249" s="1">
        <v>0</v>
      </c>
      <c r="AR249" s="1">
        <v>0</v>
      </c>
      <c r="AS249" s="1">
        <v>0</v>
      </c>
      <c r="AT249" s="1">
        <v>0</v>
      </c>
      <c r="AU249" s="1">
        <v>0</v>
      </c>
      <c r="AV249" s="1">
        <v>158931.16</v>
      </c>
      <c r="AW249" s="1">
        <v>63064.28</v>
      </c>
      <c r="AX249" s="1">
        <v>24223.26</v>
      </c>
      <c r="AY249" s="1">
        <v>656737.22000000009</v>
      </c>
      <c r="AZ249" s="1">
        <v>4789116.8499999996</v>
      </c>
      <c r="BA249" s="1">
        <v>381164.25999999995</v>
      </c>
      <c r="BB249" s="1">
        <v>0</v>
      </c>
      <c r="BC249" s="1">
        <v>130452.53</v>
      </c>
    </row>
    <row r="250" spans="1:55" x14ac:dyDescent="0.25">
      <c r="A250" s="10" t="s">
        <v>1854</v>
      </c>
      <c r="B250" s="10" t="s">
        <v>1855</v>
      </c>
      <c r="C250">
        <v>807.36</v>
      </c>
      <c r="D250" s="1">
        <v>10769291.6</v>
      </c>
      <c r="E250" s="1">
        <v>7945659.4900000002</v>
      </c>
      <c r="F250" s="12">
        <v>0.737807070801203</v>
      </c>
      <c r="G250" s="28">
        <v>2</v>
      </c>
      <c r="H250" s="1">
        <v>75631.89</v>
      </c>
      <c r="I250" s="1">
        <v>4407573.6000000006</v>
      </c>
      <c r="J250" s="1">
        <v>4483205.49</v>
      </c>
      <c r="K250" s="30">
        <v>0.9</v>
      </c>
      <c r="L250" s="1">
        <v>2488545.91</v>
      </c>
      <c r="M250" s="1">
        <v>600099.19999999995</v>
      </c>
      <c r="N250" s="1">
        <v>258103.41</v>
      </c>
      <c r="O250" s="1">
        <v>104163.66</v>
      </c>
      <c r="P250" s="1">
        <v>86381.1</v>
      </c>
      <c r="Q250" s="1">
        <v>177836.29</v>
      </c>
      <c r="R250" s="1">
        <v>57966.94</v>
      </c>
      <c r="S250" s="1">
        <v>94724.09</v>
      </c>
      <c r="T250" s="1">
        <v>115313.97</v>
      </c>
      <c r="U250" s="1">
        <v>68170.7</v>
      </c>
      <c r="V250" s="1">
        <v>172197.54</v>
      </c>
      <c r="W250" s="1">
        <v>148521.01999999999</v>
      </c>
      <c r="X250" s="1">
        <v>113662.89</v>
      </c>
      <c r="Y250" s="1">
        <v>4485686.72</v>
      </c>
      <c r="Z250" s="1">
        <v>71950.5</v>
      </c>
      <c r="AA250" s="1">
        <v>100920</v>
      </c>
      <c r="AB250" s="1">
        <v>217179.83999999997</v>
      </c>
      <c r="AC250" s="1">
        <v>23413.439999999999</v>
      </c>
      <c r="AD250" s="1">
        <v>461002.55999999994</v>
      </c>
      <c r="AE250" s="1">
        <v>273896.12</v>
      </c>
      <c r="AF250" s="1">
        <v>990630.72</v>
      </c>
      <c r="AG250" s="1">
        <v>712898.87999999989</v>
      </c>
      <c r="AH250" s="1">
        <v>2140252.2843599999</v>
      </c>
      <c r="AI250" s="1">
        <v>4992144.3443599995</v>
      </c>
      <c r="AJ250" s="1">
        <v>729990.69</v>
      </c>
      <c r="AK250" s="1">
        <v>4262153.65436</v>
      </c>
      <c r="AL250" s="33">
        <v>4919145.2743600002</v>
      </c>
      <c r="AM250" s="1">
        <v>191103.46</v>
      </c>
      <c r="AN250" s="1">
        <v>191103.46</v>
      </c>
      <c r="AO250" s="1">
        <v>198824.81</v>
      </c>
      <c r="AP250" s="1">
        <v>198824.81</v>
      </c>
      <c r="AQ250" s="1">
        <v>2573.7800000000002</v>
      </c>
      <c r="AR250" s="1">
        <v>2573.7800000000002</v>
      </c>
      <c r="AS250" s="1">
        <v>2573.7800000000002</v>
      </c>
      <c r="AT250" s="1">
        <v>2573.7800000000002</v>
      </c>
      <c r="AU250" s="1">
        <v>3217.23</v>
      </c>
      <c r="AV250" s="1">
        <v>368051.11</v>
      </c>
      <c r="AW250" s="1">
        <v>146043.60999999999</v>
      </c>
      <c r="AX250" s="1">
        <v>56995.92</v>
      </c>
      <c r="AY250" s="1">
        <v>1364459.5299999998</v>
      </c>
      <c r="AZ250" s="1">
        <v>10769291.6</v>
      </c>
      <c r="BA250" s="1">
        <v>511029.72999999992</v>
      </c>
      <c r="BB250" s="1">
        <v>556.39</v>
      </c>
      <c r="BC250" s="1">
        <v>345751.69000000006</v>
      </c>
    </row>
    <row r="251" spans="1:55" x14ac:dyDescent="0.25">
      <c r="A251" s="10" t="s">
        <v>534</v>
      </c>
      <c r="B251" s="10" t="s">
        <v>535</v>
      </c>
      <c r="C251">
        <v>2584.0300000000002</v>
      </c>
      <c r="D251" s="1">
        <v>34705010.130000003</v>
      </c>
      <c r="E251" s="1">
        <v>23452391</v>
      </c>
      <c r="F251" s="12">
        <v>0.67576384251584132</v>
      </c>
      <c r="G251" s="28">
        <v>1</v>
      </c>
      <c r="H251" s="1">
        <v>867022.57</v>
      </c>
      <c r="I251" s="1">
        <v>9421347.4799999986</v>
      </c>
      <c r="J251" s="1">
        <v>10288370.049999999</v>
      </c>
      <c r="K251" s="30">
        <v>0.9</v>
      </c>
      <c r="L251" s="1">
        <v>7987253.5899999999</v>
      </c>
      <c r="M251" s="1">
        <v>1926749.01</v>
      </c>
      <c r="N251" s="1">
        <v>826230.33</v>
      </c>
      <c r="O251" s="1">
        <v>336079.39</v>
      </c>
      <c r="P251" s="1">
        <v>278865.45</v>
      </c>
      <c r="Q251" s="1">
        <v>572921.65</v>
      </c>
      <c r="R251" s="1">
        <v>187572.29</v>
      </c>
      <c r="S251" s="1">
        <v>303831.99</v>
      </c>
      <c r="T251" s="1">
        <v>371957.88</v>
      </c>
      <c r="U251" s="1">
        <v>219576.06</v>
      </c>
      <c r="V251" s="1">
        <v>555442.06000000006</v>
      </c>
      <c r="W251" s="1">
        <v>479070.86</v>
      </c>
      <c r="X251" s="1">
        <v>364579.11</v>
      </c>
      <c r="Y251" s="1">
        <v>14410129.67</v>
      </c>
      <c r="Z251" s="1">
        <v>230028.3</v>
      </c>
      <c r="AA251" s="1">
        <v>323003.75</v>
      </c>
      <c r="AB251" s="1">
        <v>695104.07</v>
      </c>
      <c r="AC251" s="1">
        <v>74936.87</v>
      </c>
      <c r="AD251" s="1">
        <v>1475481.13</v>
      </c>
      <c r="AE251" s="1">
        <v>876602.3</v>
      </c>
      <c r="AF251" s="1">
        <v>3170604.81</v>
      </c>
      <c r="AG251" s="1">
        <v>2281698.4899999998</v>
      </c>
      <c r="AH251" s="1">
        <v>6908771.84253</v>
      </c>
      <c r="AI251" s="1">
        <v>16036231.56253</v>
      </c>
      <c r="AJ251" s="1">
        <v>2336402.4</v>
      </c>
      <c r="AK251" s="1">
        <v>13699829.162530001</v>
      </c>
      <c r="AL251" s="33">
        <v>15802591.322530001</v>
      </c>
      <c r="AM251" s="1">
        <v>633794.31000000006</v>
      </c>
      <c r="AN251" s="1">
        <v>633794.31000000006</v>
      </c>
      <c r="AO251" s="1">
        <v>660175.59</v>
      </c>
      <c r="AP251" s="1">
        <v>660175.59</v>
      </c>
      <c r="AQ251" s="1">
        <v>14155.81</v>
      </c>
      <c r="AR251" s="1">
        <v>14155.81</v>
      </c>
      <c r="AS251" s="1">
        <v>14155.81</v>
      </c>
      <c r="AT251" s="1">
        <v>14155.81</v>
      </c>
      <c r="AU251" s="1">
        <v>17373.04</v>
      </c>
      <c r="AV251" s="1">
        <v>1178793.07</v>
      </c>
      <c r="AW251" s="1">
        <v>467748.07</v>
      </c>
      <c r="AX251" s="1">
        <v>183811.84</v>
      </c>
      <c r="AY251" s="1">
        <v>4492289.0600000005</v>
      </c>
      <c r="AZ251" s="1">
        <v>34705010.130000003</v>
      </c>
      <c r="BA251" s="1">
        <v>1558180.66</v>
      </c>
      <c r="BB251" s="1">
        <v>10255.59</v>
      </c>
      <c r="BC251" s="1">
        <v>1072485.43</v>
      </c>
    </row>
    <row r="252" spans="1:55" x14ac:dyDescent="0.25">
      <c r="A252" s="10" t="s">
        <v>536</v>
      </c>
      <c r="B252" s="10" t="s">
        <v>537</v>
      </c>
      <c r="C252">
        <v>3005.39</v>
      </c>
      <c r="D252" s="1">
        <v>41128180.149999999</v>
      </c>
      <c r="E252" s="1">
        <v>29442856.75</v>
      </c>
      <c r="F252" s="12">
        <v>0.71588036821998802</v>
      </c>
      <c r="G252" s="28">
        <v>1</v>
      </c>
      <c r="H252" s="1">
        <v>519572.72</v>
      </c>
      <c r="I252" s="1">
        <v>15557354.069999998</v>
      </c>
      <c r="J252" s="1">
        <v>16076926.789999999</v>
      </c>
      <c r="K252" s="30">
        <v>0.9</v>
      </c>
      <c r="L252" s="1">
        <v>9396228.3300000001</v>
      </c>
      <c r="M252" s="1">
        <v>2279241.83</v>
      </c>
      <c r="N252" s="1">
        <v>962551.19</v>
      </c>
      <c r="O252" s="1">
        <v>390542.27</v>
      </c>
      <c r="P252" s="1">
        <v>332277.37</v>
      </c>
      <c r="Q252" s="1">
        <v>676779.88</v>
      </c>
      <c r="R252" s="1">
        <v>218743.2</v>
      </c>
      <c r="S252" s="1">
        <v>353874.9</v>
      </c>
      <c r="T252" s="1">
        <v>431724.27</v>
      </c>
      <c r="U252" s="1">
        <v>255321</v>
      </c>
      <c r="V252" s="1">
        <v>644690.79</v>
      </c>
      <c r="W252" s="1">
        <v>556048.22</v>
      </c>
      <c r="X252" s="1">
        <v>424627.43</v>
      </c>
      <c r="Y252" s="1">
        <v>16922650.68</v>
      </c>
      <c r="Z252" s="1">
        <v>267372.90000000002</v>
      </c>
      <c r="AA252" s="1">
        <v>375673.74999999994</v>
      </c>
      <c r="AB252" s="1">
        <v>808449.91</v>
      </c>
      <c r="AC252" s="1">
        <v>87156.31</v>
      </c>
      <c r="AD252" s="1">
        <v>1716077.69</v>
      </c>
      <c r="AE252" s="1">
        <v>1042031.25</v>
      </c>
      <c r="AF252" s="1">
        <v>3687613.5300000003</v>
      </c>
      <c r="AG252" s="1">
        <v>2653759.37</v>
      </c>
      <c r="AH252" s="1">
        <v>8218787.8878900008</v>
      </c>
      <c r="AI252" s="1">
        <v>18856922.597890001</v>
      </c>
      <c r="AJ252" s="1">
        <v>2717383.47</v>
      </c>
      <c r="AK252" s="1">
        <v>16139539.12789</v>
      </c>
      <c r="AL252" s="33">
        <v>18585184.247889999</v>
      </c>
      <c r="AM252" s="1">
        <v>840340.47</v>
      </c>
      <c r="AN252" s="1">
        <v>840340.47</v>
      </c>
      <c r="AO252" s="1">
        <v>875730</v>
      </c>
      <c r="AP252" s="1">
        <v>875730</v>
      </c>
      <c r="AQ252" s="1">
        <v>10938.58</v>
      </c>
      <c r="AR252" s="1">
        <v>10938.58</v>
      </c>
      <c r="AS252" s="1">
        <v>11582.02</v>
      </c>
      <c r="AT252" s="1">
        <v>11582.02</v>
      </c>
      <c r="AU252" s="1">
        <v>14155.81</v>
      </c>
      <c r="AV252" s="1">
        <v>1371183.42</v>
      </c>
      <c r="AW252" s="1">
        <v>544089.05000000005</v>
      </c>
      <c r="AX252" s="1">
        <v>213734.7</v>
      </c>
      <c r="AY252" s="1">
        <v>5620345.1200000001</v>
      </c>
      <c r="AZ252" s="1">
        <v>41128180.149999999</v>
      </c>
      <c r="BA252" s="1">
        <v>3125650.2699999996</v>
      </c>
      <c r="BB252" s="1">
        <v>1803.08</v>
      </c>
      <c r="BC252" s="1">
        <v>1407234.8099999998</v>
      </c>
    </row>
    <row r="253" spans="1:55" x14ac:dyDescent="0.25">
      <c r="A253" s="10" t="s">
        <v>538</v>
      </c>
      <c r="B253" s="10" t="s">
        <v>539</v>
      </c>
      <c r="C253">
        <v>243.29</v>
      </c>
      <c r="D253" s="1">
        <v>3241535.42</v>
      </c>
      <c r="E253" s="1">
        <v>2699876.42</v>
      </c>
      <c r="F253" s="12">
        <v>0.83290048393177818</v>
      </c>
      <c r="G253" s="28">
        <v>2</v>
      </c>
      <c r="H253" s="1">
        <v>7285.39</v>
      </c>
      <c r="I253" s="1">
        <v>823466.43999999983</v>
      </c>
      <c r="J253" s="1">
        <v>830751.82999999984</v>
      </c>
      <c r="K253" s="30">
        <v>0.9</v>
      </c>
      <c r="L253" s="1">
        <v>753584.2</v>
      </c>
      <c r="M253" s="1">
        <v>180064.89</v>
      </c>
      <c r="N253" s="1">
        <v>76734.759999999995</v>
      </c>
      <c r="O253" s="1">
        <v>31036.19</v>
      </c>
      <c r="P253" s="1">
        <v>26083.55</v>
      </c>
      <c r="Q253" s="1">
        <v>53314.12</v>
      </c>
      <c r="R253" s="1">
        <v>16952.59</v>
      </c>
      <c r="S253" s="1">
        <v>28340.63</v>
      </c>
      <c r="T253" s="1">
        <v>34453.56</v>
      </c>
      <c r="U253" s="1">
        <v>20425.68</v>
      </c>
      <c r="V253" s="1">
        <v>51449.26</v>
      </c>
      <c r="W253" s="1">
        <v>44375.18</v>
      </c>
      <c r="X253" s="1">
        <v>34006.949999999997</v>
      </c>
      <c r="Y253" s="1">
        <v>1350821.5599999998</v>
      </c>
      <c r="Z253" s="1">
        <v>21701.699999999997</v>
      </c>
      <c r="AA253" s="1">
        <v>30411.25</v>
      </c>
      <c r="AB253" s="1">
        <v>65445.009999999995</v>
      </c>
      <c r="AC253" s="1">
        <v>7055.4099999999989</v>
      </c>
      <c r="AD253" s="1">
        <v>138918.59</v>
      </c>
      <c r="AE253" s="1">
        <v>80200.669999999984</v>
      </c>
      <c r="AF253" s="1">
        <v>298516.82999999996</v>
      </c>
      <c r="AG253" s="1">
        <v>214825.06999999998</v>
      </c>
      <c r="AH253" s="1">
        <v>644588.21378999995</v>
      </c>
      <c r="AI253" s="1">
        <v>1501662.7437899997</v>
      </c>
      <c r="AJ253" s="1">
        <v>219975.51</v>
      </c>
      <c r="AK253" s="1">
        <v>1281687.2337899997</v>
      </c>
      <c r="AL253" s="33">
        <v>1479665.1837899997</v>
      </c>
      <c r="AM253" s="1">
        <v>58553.58</v>
      </c>
      <c r="AN253" s="1">
        <v>58553.58</v>
      </c>
      <c r="AO253" s="1">
        <v>61127.37</v>
      </c>
      <c r="AP253" s="1">
        <v>61127.37</v>
      </c>
      <c r="AQ253" s="1">
        <v>0</v>
      </c>
      <c r="AR253" s="1">
        <v>0</v>
      </c>
      <c r="AS253" s="1">
        <v>0</v>
      </c>
      <c r="AT253" s="1">
        <v>0</v>
      </c>
      <c r="AU253" s="1">
        <v>0</v>
      </c>
      <c r="AV253" s="1">
        <v>110672.71</v>
      </c>
      <c r="AW253" s="1">
        <v>43915.21</v>
      </c>
      <c r="AX253" s="1">
        <v>17098.77</v>
      </c>
      <c r="AY253" s="1">
        <v>411048.59</v>
      </c>
      <c r="AZ253" s="1">
        <v>3241535.42</v>
      </c>
      <c r="BA253" s="1">
        <v>185961.64</v>
      </c>
      <c r="BB253" s="1">
        <v>0</v>
      </c>
      <c r="BC253" s="1">
        <v>68465.090000000011</v>
      </c>
    </row>
    <row r="254" spans="1:55" x14ac:dyDescent="0.25">
      <c r="A254" s="10" t="s">
        <v>540</v>
      </c>
      <c r="B254" s="10" t="s">
        <v>541</v>
      </c>
      <c r="C254">
        <v>525.28</v>
      </c>
      <c r="D254" s="1">
        <v>7065340.2800000003</v>
      </c>
      <c r="E254" s="1">
        <v>5631085.9199999999</v>
      </c>
      <c r="F254" s="12">
        <v>0.79700137528266368</v>
      </c>
      <c r="G254" s="28">
        <v>2</v>
      </c>
      <c r="H254" s="1">
        <v>26470.32</v>
      </c>
      <c r="I254" s="1">
        <v>2459834.25</v>
      </c>
      <c r="J254" s="1">
        <v>2486304.5699999998</v>
      </c>
      <c r="K254" s="30">
        <v>0.9</v>
      </c>
      <c r="L254" s="1">
        <v>1622748.73</v>
      </c>
      <c r="M254" s="1">
        <v>403311.29</v>
      </c>
      <c r="N254" s="1">
        <v>167808.44</v>
      </c>
      <c r="O254" s="1">
        <v>67176.77</v>
      </c>
      <c r="P254" s="1">
        <v>56363.8</v>
      </c>
      <c r="Q254" s="1">
        <v>119657.52</v>
      </c>
      <c r="R254" s="1">
        <v>37186.339999999997</v>
      </c>
      <c r="S254" s="1">
        <v>61787.68</v>
      </c>
      <c r="T254" s="1">
        <v>73829.070000000007</v>
      </c>
      <c r="U254" s="1">
        <v>44170.53</v>
      </c>
      <c r="V254" s="1">
        <v>110248.42</v>
      </c>
      <c r="W254" s="1">
        <v>95089.68</v>
      </c>
      <c r="X254" s="1">
        <v>74141.289999999994</v>
      </c>
      <c r="Y254" s="1">
        <v>2933519.5599999996</v>
      </c>
      <c r="Z254" s="1">
        <v>46825.2</v>
      </c>
      <c r="AA254" s="1">
        <v>65660</v>
      </c>
      <c r="AB254" s="1">
        <v>141300.32</v>
      </c>
      <c r="AC254" s="1">
        <v>15233.119999999999</v>
      </c>
      <c r="AD254" s="1">
        <v>299934.88</v>
      </c>
      <c r="AE254" s="1">
        <v>196652.5</v>
      </c>
      <c r="AF254" s="1">
        <v>644518.55999999994</v>
      </c>
      <c r="AG254" s="1">
        <v>463822.23999999993</v>
      </c>
      <c r="AH254" s="1">
        <v>1402493.01828</v>
      </c>
      <c r="AI254" s="1">
        <v>3276439.8382799998</v>
      </c>
      <c r="AJ254" s="1">
        <v>474942.41</v>
      </c>
      <c r="AK254" s="1">
        <v>2801497.4282799996</v>
      </c>
      <c r="AL254" s="33">
        <v>3228945.5882799998</v>
      </c>
      <c r="AM254" s="1">
        <v>129976.09</v>
      </c>
      <c r="AN254" s="1">
        <v>129976.09</v>
      </c>
      <c r="AO254" s="1">
        <v>135767.1</v>
      </c>
      <c r="AP254" s="1">
        <v>135767.1</v>
      </c>
      <c r="AQ254" s="1">
        <v>0</v>
      </c>
      <c r="AR254" s="1">
        <v>0</v>
      </c>
      <c r="AS254" s="1">
        <v>0</v>
      </c>
      <c r="AT254" s="1">
        <v>0</v>
      </c>
      <c r="AU254" s="1">
        <v>0</v>
      </c>
      <c r="AV254" s="1">
        <v>239361.91</v>
      </c>
      <c r="AW254" s="1">
        <v>94979.41</v>
      </c>
      <c r="AX254" s="1">
        <v>37047.339999999997</v>
      </c>
      <c r="AY254" s="1">
        <v>902875.04</v>
      </c>
      <c r="AZ254" s="1">
        <v>7065340.2800000003</v>
      </c>
      <c r="BA254" s="1">
        <v>265036.58</v>
      </c>
      <c r="BB254" s="1">
        <v>6.65</v>
      </c>
      <c r="BC254" s="1">
        <v>198478.12999999998</v>
      </c>
    </row>
    <row r="255" spans="1:55" x14ac:dyDescent="0.25">
      <c r="A255" s="10" t="s">
        <v>542</v>
      </c>
      <c r="B255" s="10" t="s">
        <v>543</v>
      </c>
      <c r="C255">
        <v>977.95</v>
      </c>
      <c r="D255" s="1">
        <v>12684570.58</v>
      </c>
      <c r="E255" s="1">
        <v>8594588.040000001</v>
      </c>
      <c r="F255" s="12">
        <v>0.67756239644022709</v>
      </c>
      <c r="G255" s="28">
        <v>1</v>
      </c>
      <c r="H255" s="1">
        <v>328989.58</v>
      </c>
      <c r="I255" s="1">
        <v>5396111.2000000011</v>
      </c>
      <c r="J255" s="1">
        <v>5725100.7800000012</v>
      </c>
      <c r="K255" s="30">
        <v>0.9</v>
      </c>
      <c r="L255" s="1">
        <v>2958470.98</v>
      </c>
      <c r="M255" s="1">
        <v>709648.99</v>
      </c>
      <c r="N255" s="1">
        <v>311501.77</v>
      </c>
      <c r="O255" s="1">
        <v>126254.98</v>
      </c>
      <c r="P255" s="1">
        <v>100628.75</v>
      </c>
      <c r="Q255" s="1">
        <v>216872.91</v>
      </c>
      <c r="R255" s="1">
        <v>70544.679999999993</v>
      </c>
      <c r="S255" s="1">
        <v>114639.12</v>
      </c>
      <c r="T255" s="1">
        <v>139923.66</v>
      </c>
      <c r="U255" s="1">
        <v>82724</v>
      </c>
      <c r="V255" s="1">
        <v>208947.01</v>
      </c>
      <c r="W255" s="1">
        <v>180217.58</v>
      </c>
      <c r="X255" s="1">
        <v>137559.67999999999</v>
      </c>
      <c r="Y255" s="1">
        <v>5357934.1099999994</v>
      </c>
      <c r="Z255" s="1">
        <v>87805.799999999988</v>
      </c>
      <c r="AA255" s="1">
        <v>122243.75</v>
      </c>
      <c r="AB255" s="1">
        <v>263068.55</v>
      </c>
      <c r="AC255" s="1">
        <v>28360.550000000003</v>
      </c>
      <c r="AD255" s="1">
        <v>558409.44999999995</v>
      </c>
      <c r="AE255" s="1">
        <v>328737.78999999998</v>
      </c>
      <c r="AF255" s="1">
        <v>1199944.6499999999</v>
      </c>
      <c r="AG255" s="1">
        <v>863529.85</v>
      </c>
      <c r="AH255" s="1">
        <v>2504018.6224500001</v>
      </c>
      <c r="AI255" s="1">
        <v>5956119.0124500003</v>
      </c>
      <c r="AJ255" s="1">
        <v>884233.05</v>
      </c>
      <c r="AK255" s="1">
        <v>5071885.9624499995</v>
      </c>
      <c r="AL255" s="33">
        <v>5867695.7024499997</v>
      </c>
      <c r="AM255" s="1">
        <v>186599.34</v>
      </c>
      <c r="AN255" s="1">
        <v>186599.34</v>
      </c>
      <c r="AO255" s="1">
        <v>194964.13</v>
      </c>
      <c r="AP255" s="1">
        <v>194964.13</v>
      </c>
      <c r="AQ255" s="1">
        <v>643.44000000000005</v>
      </c>
      <c r="AR255" s="1">
        <v>643.44000000000005</v>
      </c>
      <c r="AS255" s="1">
        <v>643.44000000000005</v>
      </c>
      <c r="AT255" s="1">
        <v>643.44000000000005</v>
      </c>
      <c r="AU255" s="1">
        <v>1286.8900000000001</v>
      </c>
      <c r="AV255" s="1">
        <v>445908.07</v>
      </c>
      <c r="AW255" s="1">
        <v>176937.45</v>
      </c>
      <c r="AX255" s="1">
        <v>69107.55</v>
      </c>
      <c r="AY255" s="1">
        <v>1458940.66</v>
      </c>
      <c r="AZ255" s="1">
        <v>12684570.58</v>
      </c>
      <c r="BA255" s="1">
        <v>598107.75</v>
      </c>
      <c r="BB255" s="1">
        <v>569.46</v>
      </c>
      <c r="BC255" s="1">
        <v>391997.15</v>
      </c>
    </row>
    <row r="256" spans="1:55" x14ac:dyDescent="0.25">
      <c r="A256" s="10" t="s">
        <v>544</v>
      </c>
      <c r="B256" s="10" t="s">
        <v>545</v>
      </c>
      <c r="C256">
        <v>936.3</v>
      </c>
      <c r="D256" s="1">
        <v>12083065.039999999</v>
      </c>
      <c r="E256" s="1">
        <v>9562291.6199999992</v>
      </c>
      <c r="F256" s="12">
        <v>0.79137963656943122</v>
      </c>
      <c r="G256" s="28">
        <v>2</v>
      </c>
      <c r="H256" s="1">
        <v>46520.56</v>
      </c>
      <c r="I256" s="1">
        <v>1548233.59</v>
      </c>
      <c r="J256" s="1">
        <v>1594754.1500000001</v>
      </c>
      <c r="K256" s="30">
        <v>0.9</v>
      </c>
      <c r="L256" s="1">
        <v>2797723.12</v>
      </c>
      <c r="M256" s="1">
        <v>676749.31</v>
      </c>
      <c r="N256" s="1">
        <v>299239.27</v>
      </c>
      <c r="O256" s="1">
        <v>120736.86</v>
      </c>
      <c r="P256" s="1">
        <v>95339.64</v>
      </c>
      <c r="Q256" s="1">
        <v>208776.6</v>
      </c>
      <c r="R256" s="1">
        <v>67810.39</v>
      </c>
      <c r="S256" s="1">
        <v>109788.03</v>
      </c>
      <c r="T256" s="1">
        <v>133595.46</v>
      </c>
      <c r="U256" s="1">
        <v>79149.509999999995</v>
      </c>
      <c r="V256" s="1">
        <v>199497.15</v>
      </c>
      <c r="W256" s="1">
        <v>172067.04</v>
      </c>
      <c r="X256" s="1">
        <v>131738.67000000001</v>
      </c>
      <c r="Y256" s="1">
        <v>5092211.05</v>
      </c>
      <c r="Z256" s="1">
        <v>83681.999999999985</v>
      </c>
      <c r="AA256" s="1">
        <v>117037.49999999999</v>
      </c>
      <c r="AB256" s="1">
        <v>251864.69999999995</v>
      </c>
      <c r="AC256" s="1">
        <v>27152.699999999997</v>
      </c>
      <c r="AD256" s="1">
        <v>534627.30000000005</v>
      </c>
      <c r="AE256" s="1">
        <v>321884.58999999997</v>
      </c>
      <c r="AF256" s="1">
        <v>1148840.0999999999</v>
      </c>
      <c r="AG256" s="1">
        <v>826752.89999999991</v>
      </c>
      <c r="AH256" s="1">
        <v>2380614.4952999996</v>
      </c>
      <c r="AI256" s="1">
        <v>5692456.2852999996</v>
      </c>
      <c r="AJ256" s="1">
        <v>846574.37</v>
      </c>
      <c r="AK256" s="1">
        <v>4845881.9152999995</v>
      </c>
      <c r="AL256" s="33">
        <v>5607798.8452999992</v>
      </c>
      <c r="AM256" s="1">
        <v>170513.19</v>
      </c>
      <c r="AN256" s="1">
        <v>170513.19</v>
      </c>
      <c r="AO256" s="1">
        <v>177591.09</v>
      </c>
      <c r="AP256" s="1">
        <v>177591.09</v>
      </c>
      <c r="AQ256" s="1">
        <v>4504.12</v>
      </c>
      <c r="AR256" s="1">
        <v>4504.12</v>
      </c>
      <c r="AS256" s="1">
        <v>4504.12</v>
      </c>
      <c r="AT256" s="1">
        <v>4504.12</v>
      </c>
      <c r="AU256" s="1">
        <v>5791.01</v>
      </c>
      <c r="AV256" s="1">
        <v>427248.14</v>
      </c>
      <c r="AW256" s="1">
        <v>169533.14</v>
      </c>
      <c r="AX256" s="1">
        <v>66257.75</v>
      </c>
      <c r="AY256" s="1">
        <v>1383055.08</v>
      </c>
      <c r="AZ256" s="1">
        <v>12083065.039999999</v>
      </c>
      <c r="BA256" s="1">
        <v>271413.60000000003</v>
      </c>
      <c r="BB256" s="1">
        <v>120.95</v>
      </c>
      <c r="BC256" s="1">
        <v>280308.83</v>
      </c>
    </row>
    <row r="257" spans="1:55" x14ac:dyDescent="0.25">
      <c r="A257" s="10" t="s">
        <v>546</v>
      </c>
      <c r="B257" s="10" t="s">
        <v>547</v>
      </c>
      <c r="C257">
        <v>616.46</v>
      </c>
      <c r="D257" s="1">
        <v>8105270.0999999996</v>
      </c>
      <c r="E257" s="1">
        <v>5649351.4900000002</v>
      </c>
      <c r="F257" s="12">
        <v>0.69699731413022259</v>
      </c>
      <c r="G257" s="28">
        <v>1</v>
      </c>
      <c r="H257" s="1">
        <v>147344.63</v>
      </c>
      <c r="I257" s="1">
        <v>2677910.1300000004</v>
      </c>
      <c r="J257" s="1">
        <v>2825254.7600000002</v>
      </c>
      <c r="K257" s="30">
        <v>0.9</v>
      </c>
      <c r="L257" s="1">
        <v>1849191.24</v>
      </c>
      <c r="M257" s="1">
        <v>449443.67</v>
      </c>
      <c r="N257" s="1">
        <v>196896.15</v>
      </c>
      <c r="O257" s="1">
        <v>79529.55</v>
      </c>
      <c r="P257" s="1">
        <v>64321.75</v>
      </c>
      <c r="Q257" s="1">
        <v>137850.69</v>
      </c>
      <c r="R257" s="1">
        <v>43748.639999999999</v>
      </c>
      <c r="S257" s="1">
        <v>72255.839999999997</v>
      </c>
      <c r="T257" s="1">
        <v>87891.75</v>
      </c>
      <c r="U257" s="1">
        <v>52085.48</v>
      </c>
      <c r="V257" s="1">
        <v>131248.12</v>
      </c>
      <c r="W257" s="1">
        <v>113202</v>
      </c>
      <c r="X257" s="1">
        <v>86702.42</v>
      </c>
      <c r="Y257" s="1">
        <v>3364367.3</v>
      </c>
      <c r="Z257" s="1">
        <v>54776.7</v>
      </c>
      <c r="AA257" s="1">
        <v>77057.5</v>
      </c>
      <c r="AB257" s="1">
        <v>165827.74000000002</v>
      </c>
      <c r="AC257" s="1">
        <v>17877.34</v>
      </c>
      <c r="AD257" s="1">
        <v>351998.66</v>
      </c>
      <c r="AE257" s="1">
        <v>214242.88</v>
      </c>
      <c r="AF257" s="1">
        <v>756396.42</v>
      </c>
      <c r="AG257" s="1">
        <v>544334.17999999993</v>
      </c>
      <c r="AH257" s="1">
        <v>1603955.3904600001</v>
      </c>
      <c r="AI257" s="1">
        <v>3786466.8104600003</v>
      </c>
      <c r="AJ257" s="1">
        <v>557384.63</v>
      </c>
      <c r="AK257" s="1">
        <v>3229082.1804600004</v>
      </c>
      <c r="AL257" s="33">
        <v>3730728.3404600006</v>
      </c>
      <c r="AM257" s="1">
        <v>131262.98000000001</v>
      </c>
      <c r="AN257" s="1">
        <v>131262.98000000001</v>
      </c>
      <c r="AO257" s="1">
        <v>136410.54999999999</v>
      </c>
      <c r="AP257" s="1">
        <v>136410.54999999999</v>
      </c>
      <c r="AQ257" s="1">
        <v>7077.9</v>
      </c>
      <c r="AR257" s="1">
        <v>7077.9</v>
      </c>
      <c r="AS257" s="1">
        <v>7721.35</v>
      </c>
      <c r="AT257" s="1">
        <v>7721.35</v>
      </c>
      <c r="AU257" s="1">
        <v>9008.24</v>
      </c>
      <c r="AV257" s="1">
        <v>281185.90000000002</v>
      </c>
      <c r="AW257" s="1">
        <v>111575.27</v>
      </c>
      <c r="AX257" s="1">
        <v>43459.38</v>
      </c>
      <c r="AY257" s="1">
        <v>1010174.3500000001</v>
      </c>
      <c r="AZ257" s="1">
        <v>8105270.0999999996</v>
      </c>
      <c r="BA257" s="1">
        <v>270112.36</v>
      </c>
      <c r="BB257" s="1">
        <v>1597.28</v>
      </c>
      <c r="BC257" s="1">
        <v>231038.51</v>
      </c>
    </row>
    <row r="258" spans="1:55" x14ac:dyDescent="0.25">
      <c r="A258" s="10" t="s">
        <v>548</v>
      </c>
      <c r="B258" s="10" t="s">
        <v>549</v>
      </c>
      <c r="C258">
        <v>1046.03</v>
      </c>
      <c r="D258" s="1">
        <v>13479351.9</v>
      </c>
      <c r="E258" s="1">
        <v>13202124.98</v>
      </c>
      <c r="F258" s="12">
        <v>0.97943321592486954</v>
      </c>
      <c r="G258" s="28">
        <v>3</v>
      </c>
      <c r="H258" s="1">
        <v>22090.06</v>
      </c>
      <c r="I258" s="1">
        <v>2139012.21</v>
      </c>
      <c r="J258" s="1">
        <v>2161102.27</v>
      </c>
      <c r="K258" s="30">
        <v>0.9</v>
      </c>
      <c r="L258" s="1">
        <v>3151572.03</v>
      </c>
      <c r="M258" s="1">
        <v>765427.96</v>
      </c>
      <c r="N258" s="1">
        <v>334766.71999999997</v>
      </c>
      <c r="O258" s="1">
        <v>135470.69</v>
      </c>
      <c r="P258" s="1">
        <v>109426.42</v>
      </c>
      <c r="Q258" s="1">
        <v>236382.65</v>
      </c>
      <c r="R258" s="1">
        <v>74919.539999999994</v>
      </c>
      <c r="S258" s="1">
        <v>122809.4</v>
      </c>
      <c r="T258" s="1">
        <v>149767.54</v>
      </c>
      <c r="U258" s="1">
        <v>88851.7</v>
      </c>
      <c r="V258" s="1">
        <v>223646.8</v>
      </c>
      <c r="W258" s="1">
        <v>192896.2</v>
      </c>
      <c r="X258" s="1">
        <v>147363.48000000001</v>
      </c>
      <c r="Y258" s="1">
        <v>5733301.1300000018</v>
      </c>
      <c r="Z258" s="1">
        <v>93460.499999999985</v>
      </c>
      <c r="AA258" s="1">
        <v>130753.75</v>
      </c>
      <c r="AB258" s="1">
        <v>281382.06999999995</v>
      </c>
      <c r="AC258" s="1">
        <v>30334.87</v>
      </c>
      <c r="AD258" s="1">
        <v>298641.56</v>
      </c>
      <c r="AE258" s="1">
        <v>365189.36</v>
      </c>
      <c r="AF258" s="1">
        <v>1283478.81</v>
      </c>
      <c r="AG258" s="1">
        <v>923644.49</v>
      </c>
      <c r="AH258" s="1">
        <v>2727207.2535299999</v>
      </c>
      <c r="AI258" s="1">
        <v>6134092.6635299996</v>
      </c>
      <c r="AJ258" s="1">
        <v>945788.94</v>
      </c>
      <c r="AK258" s="1">
        <v>5188303.7235300001</v>
      </c>
      <c r="AL258" s="33">
        <v>6039513.7635300001</v>
      </c>
      <c r="AM258" s="1">
        <v>212337.18</v>
      </c>
      <c r="AN258" s="1">
        <v>212337.18</v>
      </c>
      <c r="AO258" s="1">
        <v>221345.42</v>
      </c>
      <c r="AP258" s="1">
        <v>221345.42</v>
      </c>
      <c r="AQ258" s="1">
        <v>18659.93</v>
      </c>
      <c r="AR258" s="1">
        <v>18659.93</v>
      </c>
      <c r="AS258" s="1">
        <v>19303.38</v>
      </c>
      <c r="AT258" s="1">
        <v>19303.38</v>
      </c>
      <c r="AU258" s="1">
        <v>23164.05</v>
      </c>
      <c r="AV258" s="1">
        <v>476793.48</v>
      </c>
      <c r="AW258" s="1">
        <v>189192.86</v>
      </c>
      <c r="AX258" s="1">
        <v>74094.69</v>
      </c>
      <c r="AY258" s="1">
        <v>1706536.9</v>
      </c>
      <c r="AZ258" s="1">
        <v>13479351.9</v>
      </c>
      <c r="BA258" s="1">
        <v>612939.06000000006</v>
      </c>
      <c r="BB258" s="1">
        <v>1091.73</v>
      </c>
      <c r="BC258" s="1">
        <v>376502.3</v>
      </c>
    </row>
    <row r="259" spans="1:55" x14ac:dyDescent="0.25">
      <c r="A259" s="10" t="s">
        <v>550</v>
      </c>
      <c r="B259" s="10" t="s">
        <v>551</v>
      </c>
      <c r="C259">
        <v>635.78</v>
      </c>
      <c r="D259" s="1">
        <v>8866226.5600000005</v>
      </c>
      <c r="E259" s="1">
        <v>7145655.5899999999</v>
      </c>
      <c r="F259" s="12">
        <v>0.80594101015167374</v>
      </c>
      <c r="G259" s="28">
        <v>2</v>
      </c>
      <c r="H259" s="1">
        <v>29786.7</v>
      </c>
      <c r="I259" s="1">
        <v>3118501.7199999997</v>
      </c>
      <c r="J259" s="1">
        <v>3148288.42</v>
      </c>
      <c r="K259" s="30">
        <v>0.9</v>
      </c>
      <c r="L259" s="1">
        <v>1948333.55</v>
      </c>
      <c r="M259" s="1">
        <v>481180.13</v>
      </c>
      <c r="N259" s="1">
        <v>203587.91</v>
      </c>
      <c r="O259" s="1">
        <v>81730.039999999994</v>
      </c>
      <c r="P259" s="1">
        <v>71841.83</v>
      </c>
      <c r="Q259" s="1">
        <v>143553.13</v>
      </c>
      <c r="R259" s="1">
        <v>45936.07</v>
      </c>
      <c r="S259" s="1">
        <v>74809.05</v>
      </c>
      <c r="T259" s="1">
        <v>90001.15</v>
      </c>
      <c r="U259" s="1">
        <v>53617.41</v>
      </c>
      <c r="V259" s="1">
        <v>134398.07999999999</v>
      </c>
      <c r="W259" s="1">
        <v>115918.84</v>
      </c>
      <c r="X259" s="1">
        <v>89766.11</v>
      </c>
      <c r="Y259" s="1">
        <v>3534673.3</v>
      </c>
      <c r="Z259" s="1">
        <v>56455.199999999997</v>
      </c>
      <c r="AA259" s="1">
        <v>79472.5</v>
      </c>
      <c r="AB259" s="1">
        <v>171024.82</v>
      </c>
      <c r="AC259" s="1">
        <v>18437.62</v>
      </c>
      <c r="AD259" s="1">
        <v>363030.38</v>
      </c>
      <c r="AE259" s="1">
        <v>232183.97999999998</v>
      </c>
      <c r="AF259" s="1">
        <v>780102.05999999994</v>
      </c>
      <c r="AG259" s="1">
        <v>561393.74</v>
      </c>
      <c r="AH259" s="1">
        <v>1776784.40778</v>
      </c>
      <c r="AI259" s="1">
        <v>4038884.7077799998</v>
      </c>
      <c r="AJ259" s="1">
        <v>574853.19999999995</v>
      </c>
      <c r="AK259" s="1">
        <v>3464031.5077800006</v>
      </c>
      <c r="AL259" s="33">
        <v>3981399.3877800005</v>
      </c>
      <c r="AM259" s="1">
        <v>147992.57999999999</v>
      </c>
      <c r="AN259" s="1">
        <v>147992.57999999999</v>
      </c>
      <c r="AO259" s="1">
        <v>154427.04</v>
      </c>
      <c r="AP259" s="1">
        <v>154427.04</v>
      </c>
      <c r="AQ259" s="1">
        <v>55336.35</v>
      </c>
      <c r="AR259" s="1">
        <v>55336.35</v>
      </c>
      <c r="AS259" s="1">
        <v>57910.14</v>
      </c>
      <c r="AT259" s="1">
        <v>57910.14</v>
      </c>
      <c r="AU259" s="1">
        <v>69492.160000000003</v>
      </c>
      <c r="AV259" s="1">
        <v>289550.7</v>
      </c>
      <c r="AW259" s="1">
        <v>114894.45</v>
      </c>
      <c r="AX259" s="1">
        <v>44884.28</v>
      </c>
      <c r="AY259" s="1">
        <v>1350153.81</v>
      </c>
      <c r="AZ259" s="1">
        <v>8866226.5600000005</v>
      </c>
      <c r="BA259" s="1">
        <v>398612.64</v>
      </c>
      <c r="BB259" s="1">
        <v>47643.73</v>
      </c>
      <c r="BC259" s="1">
        <v>317822.80999999994</v>
      </c>
    </row>
    <row r="260" spans="1:55" x14ac:dyDescent="0.25">
      <c r="A260" s="10" t="s">
        <v>552</v>
      </c>
      <c r="B260" s="10" t="s">
        <v>553</v>
      </c>
      <c r="C260">
        <v>334.55</v>
      </c>
      <c r="D260" s="1">
        <v>4407218</v>
      </c>
      <c r="E260" s="1">
        <v>4938134.03</v>
      </c>
      <c r="F260" s="12">
        <v>1.1204651165429076</v>
      </c>
      <c r="G260" s="28">
        <v>4</v>
      </c>
      <c r="H260" s="1">
        <v>339.13</v>
      </c>
      <c r="I260" s="1">
        <v>608445.83999999985</v>
      </c>
      <c r="J260" s="1">
        <v>608784.96999999986</v>
      </c>
      <c r="K260" s="30">
        <v>0.9</v>
      </c>
      <c r="L260" s="1">
        <v>1032379.85</v>
      </c>
      <c r="M260" s="1">
        <v>254107.95</v>
      </c>
      <c r="N260" s="1">
        <v>106834.37</v>
      </c>
      <c r="O260" s="1">
        <v>42091.27</v>
      </c>
      <c r="P260" s="1">
        <v>36049.54</v>
      </c>
      <c r="Q260" s="1">
        <v>76252.179999999993</v>
      </c>
      <c r="R260" s="1">
        <v>24061.75</v>
      </c>
      <c r="S260" s="1">
        <v>39064.11</v>
      </c>
      <c r="T260" s="1">
        <v>46406.84</v>
      </c>
      <c r="U260" s="1">
        <v>28085.31</v>
      </c>
      <c r="V260" s="1">
        <v>69299.009999999995</v>
      </c>
      <c r="W260" s="1">
        <v>59770.65</v>
      </c>
      <c r="X260" s="1">
        <v>46874.45</v>
      </c>
      <c r="Y260" s="1">
        <v>1861277.28</v>
      </c>
      <c r="Z260" s="1">
        <v>29922.3</v>
      </c>
      <c r="AA260" s="1">
        <v>41818.75</v>
      </c>
      <c r="AB260" s="1">
        <v>89993.95</v>
      </c>
      <c r="AC260" s="1">
        <v>9701.9500000000007</v>
      </c>
      <c r="AD260" s="1">
        <v>95514.01999999999</v>
      </c>
      <c r="AE260" s="1">
        <v>122110.96999999999</v>
      </c>
      <c r="AF260" s="1">
        <v>410492.85</v>
      </c>
      <c r="AG260" s="1">
        <v>295407.65000000002</v>
      </c>
      <c r="AH260" s="1">
        <v>894674.02304999984</v>
      </c>
      <c r="AI260" s="1">
        <v>1989636.4630499999</v>
      </c>
      <c r="AJ260" s="1">
        <v>302490.07</v>
      </c>
      <c r="AK260" s="1">
        <v>1687146.3930499998</v>
      </c>
      <c r="AL260" s="33">
        <v>1959387.4530499999</v>
      </c>
      <c r="AM260" s="1">
        <v>85578.31</v>
      </c>
      <c r="AN260" s="1">
        <v>85578.31</v>
      </c>
      <c r="AO260" s="1">
        <v>89438.99</v>
      </c>
      <c r="AP260" s="1">
        <v>89438.99</v>
      </c>
      <c r="AQ260" s="1">
        <v>0</v>
      </c>
      <c r="AR260" s="1">
        <v>0</v>
      </c>
      <c r="AS260" s="1">
        <v>0</v>
      </c>
      <c r="AT260" s="1">
        <v>0</v>
      </c>
      <c r="AU260" s="1">
        <v>0</v>
      </c>
      <c r="AV260" s="1">
        <v>152496.70000000001</v>
      </c>
      <c r="AW260" s="1">
        <v>60511.07</v>
      </c>
      <c r="AX260" s="1">
        <v>23510.81</v>
      </c>
      <c r="AY260" s="1">
        <v>586553.18000000005</v>
      </c>
      <c r="AZ260" s="1">
        <v>4407218</v>
      </c>
      <c r="BA260" s="1">
        <v>259966.88</v>
      </c>
      <c r="BB260" s="1">
        <v>0</v>
      </c>
      <c r="BC260" s="1">
        <v>111433.69</v>
      </c>
    </row>
    <row r="261" spans="1:55" x14ac:dyDescent="0.25">
      <c r="A261" s="10" t="s">
        <v>554</v>
      </c>
      <c r="B261" s="10" t="s">
        <v>555</v>
      </c>
      <c r="C261">
        <v>176.96</v>
      </c>
      <c r="D261" s="1">
        <v>2317725.88</v>
      </c>
      <c r="E261" s="1">
        <v>2530812.94</v>
      </c>
      <c r="F261" s="12">
        <v>1.0919379905271629</v>
      </c>
      <c r="G261" s="28">
        <v>4</v>
      </c>
      <c r="H261" s="1">
        <v>178.34</v>
      </c>
      <c r="I261" s="1">
        <v>585255.52</v>
      </c>
      <c r="J261" s="1">
        <v>585433.86</v>
      </c>
      <c r="K261" s="30">
        <v>0.9</v>
      </c>
      <c r="L261" s="1">
        <v>549552.61</v>
      </c>
      <c r="M261" s="1">
        <v>134945.44</v>
      </c>
      <c r="N261" s="1">
        <v>55959.96</v>
      </c>
      <c r="O261" s="1">
        <v>21658.76</v>
      </c>
      <c r="P261" s="1">
        <v>19011.8</v>
      </c>
      <c r="Q261" s="1">
        <v>38839.96</v>
      </c>
      <c r="R261" s="1">
        <v>12030.87</v>
      </c>
      <c r="S261" s="1">
        <v>20425.68</v>
      </c>
      <c r="T261" s="1">
        <v>23906.55</v>
      </c>
      <c r="U261" s="1">
        <v>14553.29</v>
      </c>
      <c r="V261" s="1">
        <v>35699.49</v>
      </c>
      <c r="W261" s="1">
        <v>30790.94</v>
      </c>
      <c r="X261" s="1">
        <v>24509.52</v>
      </c>
      <c r="Y261" s="1">
        <v>981884.87000000011</v>
      </c>
      <c r="Z261" s="1">
        <v>15806.7</v>
      </c>
      <c r="AA261" s="1">
        <v>22120</v>
      </c>
      <c r="AB261" s="1">
        <v>47602.240000000005</v>
      </c>
      <c r="AC261" s="1">
        <v>5131.84</v>
      </c>
      <c r="AD261" s="1">
        <v>50522.07</v>
      </c>
      <c r="AE261" s="1">
        <v>63867.090000000004</v>
      </c>
      <c r="AF261" s="1">
        <v>217129.91999999998</v>
      </c>
      <c r="AG261" s="1">
        <v>156255.67999999999</v>
      </c>
      <c r="AH261" s="1">
        <v>470070.11496000004</v>
      </c>
      <c r="AI261" s="1">
        <v>1048505.6549600001</v>
      </c>
      <c r="AJ261" s="1">
        <v>160001.92000000001</v>
      </c>
      <c r="AK261" s="1">
        <v>888503.7349599998</v>
      </c>
      <c r="AL261" s="33">
        <v>1032505.4549599998</v>
      </c>
      <c r="AM261" s="1">
        <v>43754.32</v>
      </c>
      <c r="AN261" s="1">
        <v>43754.32</v>
      </c>
      <c r="AO261" s="1">
        <v>45684.66</v>
      </c>
      <c r="AP261" s="1">
        <v>45684.66</v>
      </c>
      <c r="AQ261" s="1">
        <v>0</v>
      </c>
      <c r="AR261" s="1">
        <v>0</v>
      </c>
      <c r="AS261" s="1">
        <v>0</v>
      </c>
      <c r="AT261" s="1">
        <v>0</v>
      </c>
      <c r="AU261" s="1">
        <v>0</v>
      </c>
      <c r="AV261" s="1">
        <v>80430.75</v>
      </c>
      <c r="AW261" s="1">
        <v>31915.119999999999</v>
      </c>
      <c r="AX261" s="1">
        <v>12111.63</v>
      </c>
      <c r="AY261" s="1">
        <v>303335.46000000002</v>
      </c>
      <c r="AZ261" s="1">
        <v>2317725.88</v>
      </c>
      <c r="BA261" s="1">
        <v>139921.54000000004</v>
      </c>
      <c r="BB261" s="1">
        <v>0</v>
      </c>
      <c r="BC261" s="1">
        <v>68455.369999999981</v>
      </c>
    </row>
    <row r="262" spans="1:55" x14ac:dyDescent="0.25">
      <c r="A262" s="10" t="s">
        <v>556</v>
      </c>
      <c r="B262" s="10" t="s">
        <v>557</v>
      </c>
      <c r="C262">
        <v>597.29</v>
      </c>
      <c r="D262" s="1">
        <v>7514641.8200000003</v>
      </c>
      <c r="E262" s="1">
        <v>6730429.7999999998</v>
      </c>
      <c r="F262" s="12">
        <v>0.89564212922126996</v>
      </c>
      <c r="G262" s="28">
        <v>2</v>
      </c>
      <c r="H262" s="1">
        <v>17886.04</v>
      </c>
      <c r="I262" s="1">
        <v>1575831.9900000002</v>
      </c>
      <c r="J262" s="1">
        <v>1593718.0300000003</v>
      </c>
      <c r="K262" s="30">
        <v>0.9</v>
      </c>
      <c r="L262" s="1">
        <v>1750203.42</v>
      </c>
      <c r="M262" s="1">
        <v>426176.84</v>
      </c>
      <c r="N262" s="1">
        <v>190584.35</v>
      </c>
      <c r="O262" s="1">
        <v>76986.77</v>
      </c>
      <c r="P262" s="1">
        <v>58494.2</v>
      </c>
      <c r="Q262" s="1">
        <v>133755.51999999999</v>
      </c>
      <c r="R262" s="1">
        <v>42654.92</v>
      </c>
      <c r="S262" s="1">
        <v>69957.95</v>
      </c>
      <c r="T262" s="1">
        <v>85079.21</v>
      </c>
      <c r="U262" s="1">
        <v>50553.55</v>
      </c>
      <c r="V262" s="1">
        <v>127048.18</v>
      </c>
      <c r="W262" s="1">
        <v>109579.53</v>
      </c>
      <c r="X262" s="1">
        <v>83945.1</v>
      </c>
      <c r="Y262" s="1">
        <v>3205019.54</v>
      </c>
      <c r="Z262" s="1">
        <v>53231.400000000009</v>
      </c>
      <c r="AA262" s="1">
        <v>74661.25</v>
      </c>
      <c r="AB262" s="1">
        <v>160671.01</v>
      </c>
      <c r="AC262" s="1">
        <v>17321.41</v>
      </c>
      <c r="AD262" s="1">
        <v>341052.58999999997</v>
      </c>
      <c r="AE262" s="1">
        <v>209023.69000000003</v>
      </c>
      <c r="AF262" s="1">
        <v>732874.83</v>
      </c>
      <c r="AG262" s="1">
        <v>527407.07000000007</v>
      </c>
      <c r="AH262" s="1">
        <v>1469989.0167899998</v>
      </c>
      <c r="AI262" s="1">
        <v>3586232.2667899998</v>
      </c>
      <c r="AJ262" s="1">
        <v>540051.68999999994</v>
      </c>
      <c r="AK262" s="1">
        <v>3046180.5767899994</v>
      </c>
      <c r="AL262" s="33">
        <v>3532227.0967899994</v>
      </c>
      <c r="AM262" s="1">
        <v>86865.21</v>
      </c>
      <c r="AN262" s="1">
        <v>86865.21</v>
      </c>
      <c r="AO262" s="1">
        <v>90725.88</v>
      </c>
      <c r="AP262" s="1">
        <v>90725.88</v>
      </c>
      <c r="AQ262" s="1">
        <v>0</v>
      </c>
      <c r="AR262" s="1">
        <v>0</v>
      </c>
      <c r="AS262" s="1">
        <v>0</v>
      </c>
      <c r="AT262" s="1">
        <v>0</v>
      </c>
      <c r="AU262" s="1">
        <v>0</v>
      </c>
      <c r="AV262" s="1">
        <v>272177.65000000002</v>
      </c>
      <c r="AW262" s="1">
        <v>108000.78</v>
      </c>
      <c r="AX262" s="1">
        <v>42034.49</v>
      </c>
      <c r="AY262" s="1">
        <v>777395.10000000009</v>
      </c>
      <c r="AZ262" s="1">
        <v>7514641.8200000003</v>
      </c>
      <c r="BA262" s="1">
        <v>160176.81</v>
      </c>
      <c r="BB262" s="1">
        <v>45.51</v>
      </c>
      <c r="BC262" s="1">
        <v>161586.42999999996</v>
      </c>
    </row>
    <row r="263" spans="1:55" x14ac:dyDescent="0.25">
      <c r="A263" s="10" t="s">
        <v>558</v>
      </c>
      <c r="B263" s="10" t="s">
        <v>559</v>
      </c>
      <c r="C263">
        <v>291.55</v>
      </c>
      <c r="D263" s="1">
        <v>3778232.62</v>
      </c>
      <c r="E263" s="1">
        <v>3550765.43</v>
      </c>
      <c r="F263" s="12">
        <v>0.93979534536970888</v>
      </c>
      <c r="G263" s="28">
        <v>3</v>
      </c>
      <c r="H263" s="1">
        <v>6191.79</v>
      </c>
      <c r="I263" s="1">
        <v>640662.21999999986</v>
      </c>
      <c r="J263" s="1">
        <v>646854.00999999989</v>
      </c>
      <c r="K263" s="30">
        <v>0.9</v>
      </c>
      <c r="L263" s="1">
        <v>867099.22</v>
      </c>
      <c r="M263" s="1">
        <v>214957.17</v>
      </c>
      <c r="N263" s="1">
        <v>92803.95</v>
      </c>
      <c r="O263" s="1">
        <v>36392.58</v>
      </c>
      <c r="P263" s="1">
        <v>29663.26</v>
      </c>
      <c r="Q263" s="1">
        <v>67112.86</v>
      </c>
      <c r="R263" s="1">
        <v>20780.599999999999</v>
      </c>
      <c r="S263" s="1">
        <v>33957.69</v>
      </c>
      <c r="T263" s="1">
        <v>40078.629999999997</v>
      </c>
      <c r="U263" s="1">
        <v>24510.81</v>
      </c>
      <c r="V263" s="1">
        <v>59849.14</v>
      </c>
      <c r="W263" s="1">
        <v>51620.11</v>
      </c>
      <c r="X263" s="1">
        <v>40747.07</v>
      </c>
      <c r="Y263" s="1">
        <v>1579573.09</v>
      </c>
      <c r="Z263" s="1">
        <v>25872.300000000003</v>
      </c>
      <c r="AA263" s="1">
        <v>36443.75</v>
      </c>
      <c r="AB263" s="1">
        <v>78426.95</v>
      </c>
      <c r="AC263" s="1">
        <v>8454.9500000000007</v>
      </c>
      <c r="AD263" s="1">
        <v>166475.05000000002</v>
      </c>
      <c r="AE263" s="1">
        <v>108330.31999999999</v>
      </c>
      <c r="AF263" s="1">
        <v>357731.85</v>
      </c>
      <c r="AG263" s="1">
        <v>257438.64999999997</v>
      </c>
      <c r="AH263" s="1">
        <v>743251.57604999992</v>
      </c>
      <c r="AI263" s="1">
        <v>1782425.3960499996</v>
      </c>
      <c r="AJ263" s="1">
        <v>263610.76</v>
      </c>
      <c r="AK263" s="1">
        <v>1518814.6360499999</v>
      </c>
      <c r="AL263" s="33">
        <v>1756064.3160499998</v>
      </c>
      <c r="AM263" s="1">
        <v>57910.14</v>
      </c>
      <c r="AN263" s="1">
        <v>57910.14</v>
      </c>
      <c r="AO263" s="1">
        <v>60483.92</v>
      </c>
      <c r="AP263" s="1">
        <v>60483.92</v>
      </c>
      <c r="AQ263" s="1">
        <v>0</v>
      </c>
      <c r="AR263" s="1">
        <v>0</v>
      </c>
      <c r="AS263" s="1">
        <v>0</v>
      </c>
      <c r="AT263" s="1">
        <v>0</v>
      </c>
      <c r="AU263" s="1">
        <v>0</v>
      </c>
      <c r="AV263" s="1">
        <v>132549.87</v>
      </c>
      <c r="AW263" s="1">
        <v>52596.12</v>
      </c>
      <c r="AX263" s="1">
        <v>20661.02</v>
      </c>
      <c r="AY263" s="1">
        <v>442595.13</v>
      </c>
      <c r="AZ263" s="1">
        <v>3778232.62</v>
      </c>
      <c r="BA263" s="1">
        <v>102836.3</v>
      </c>
      <c r="BB263" s="1">
        <v>0</v>
      </c>
      <c r="BC263" s="1">
        <v>121587.51999999999</v>
      </c>
    </row>
    <row r="264" spans="1:55" x14ac:dyDescent="0.25">
      <c r="A264" s="10" t="s">
        <v>560</v>
      </c>
      <c r="B264" s="10" t="s">
        <v>561</v>
      </c>
      <c r="C264">
        <v>1121.45</v>
      </c>
      <c r="D264" s="1">
        <v>15560590.289999999</v>
      </c>
      <c r="E264" s="1">
        <v>11156811.07</v>
      </c>
      <c r="F264" s="12">
        <v>0.71699150623931762</v>
      </c>
      <c r="G264" s="28">
        <v>1</v>
      </c>
      <c r="H264" s="1">
        <v>211841.13</v>
      </c>
      <c r="I264" s="1">
        <v>8244654.6400000006</v>
      </c>
      <c r="J264" s="1">
        <v>8456495.7700000014</v>
      </c>
      <c r="K264" s="30">
        <v>0.9</v>
      </c>
      <c r="L264" s="1">
        <v>3544077.76</v>
      </c>
      <c r="M264" s="1">
        <v>856774.74</v>
      </c>
      <c r="N264" s="1">
        <v>358787.7</v>
      </c>
      <c r="O264" s="1">
        <v>146164.65</v>
      </c>
      <c r="P264" s="1">
        <v>126487.89</v>
      </c>
      <c r="Q264" s="1">
        <v>251523.66</v>
      </c>
      <c r="R264" s="1">
        <v>80934.98</v>
      </c>
      <c r="S264" s="1">
        <v>132000.95000000001</v>
      </c>
      <c r="T264" s="1">
        <v>161720.82</v>
      </c>
      <c r="U264" s="1">
        <v>95234.73</v>
      </c>
      <c r="V264" s="1">
        <v>241496.55</v>
      </c>
      <c r="W264" s="1">
        <v>208291.68</v>
      </c>
      <c r="X264" s="1">
        <v>158392.76999999999</v>
      </c>
      <c r="Y264" s="1">
        <v>6361888.8800000008</v>
      </c>
      <c r="Z264" s="1">
        <v>99355.5</v>
      </c>
      <c r="AA264" s="1">
        <v>140181.24999999997</v>
      </c>
      <c r="AB264" s="1">
        <v>301670.04999999993</v>
      </c>
      <c r="AC264" s="1">
        <v>32522.049999999996</v>
      </c>
      <c r="AD264" s="1">
        <v>640347.94999999995</v>
      </c>
      <c r="AE264" s="1">
        <v>383711.32999999996</v>
      </c>
      <c r="AF264" s="1">
        <v>1376019.1499999997</v>
      </c>
      <c r="AG264" s="1">
        <v>990240.34999999986</v>
      </c>
      <c r="AH264" s="1">
        <v>3121009.0519500002</v>
      </c>
      <c r="AI264" s="1">
        <v>7085056.6819499992</v>
      </c>
      <c r="AJ264" s="1">
        <v>1013981.44</v>
      </c>
      <c r="AK264" s="1">
        <v>6071075.2419499997</v>
      </c>
      <c r="AL264" s="33">
        <v>6983658.5319499997</v>
      </c>
      <c r="AM264" s="1">
        <v>348104.28</v>
      </c>
      <c r="AN264" s="1">
        <v>348104.28</v>
      </c>
      <c r="AO264" s="1">
        <v>362260.09</v>
      </c>
      <c r="AP264" s="1">
        <v>362260.09</v>
      </c>
      <c r="AQ264" s="1">
        <v>0</v>
      </c>
      <c r="AR264" s="1">
        <v>0</v>
      </c>
      <c r="AS264" s="1">
        <v>0</v>
      </c>
      <c r="AT264" s="1">
        <v>0</v>
      </c>
      <c r="AU264" s="1">
        <v>0</v>
      </c>
      <c r="AV264" s="1">
        <v>511539.57</v>
      </c>
      <c r="AW264" s="1">
        <v>202980.19</v>
      </c>
      <c r="AX264" s="1">
        <v>79794.28</v>
      </c>
      <c r="AY264" s="1">
        <v>2215042.7800000003</v>
      </c>
      <c r="AZ264" s="1">
        <v>15560590.289999999</v>
      </c>
      <c r="BA264" s="1">
        <v>1505327.19</v>
      </c>
      <c r="BB264" s="1">
        <v>117.85</v>
      </c>
      <c r="BC264" s="1">
        <v>528246.45000000007</v>
      </c>
    </row>
    <row r="265" spans="1:55" x14ac:dyDescent="0.25">
      <c r="A265" s="10" t="s">
        <v>562</v>
      </c>
      <c r="B265" s="10" t="s">
        <v>563</v>
      </c>
      <c r="C265">
        <v>1104.7</v>
      </c>
      <c r="D265" s="1">
        <v>14352606.550000001</v>
      </c>
      <c r="E265" s="1">
        <v>9437188.8099999987</v>
      </c>
      <c r="F265" s="12">
        <v>0.65752438604958474</v>
      </c>
      <c r="G265" s="28">
        <v>1</v>
      </c>
      <c r="H265" s="1">
        <v>451598.41</v>
      </c>
      <c r="I265" s="1">
        <v>4586972.4399999995</v>
      </c>
      <c r="J265" s="1">
        <v>5038570.8499999996</v>
      </c>
      <c r="K265" s="30">
        <v>0.9</v>
      </c>
      <c r="L265" s="1">
        <v>3341290.77</v>
      </c>
      <c r="M265" s="1">
        <v>797277.07</v>
      </c>
      <c r="N265" s="1">
        <v>351915.39</v>
      </c>
      <c r="O265" s="1">
        <v>143260.75</v>
      </c>
      <c r="P265" s="1">
        <v>114095.89</v>
      </c>
      <c r="Q265" s="1">
        <v>242486.95</v>
      </c>
      <c r="R265" s="1">
        <v>79294.41</v>
      </c>
      <c r="S265" s="1">
        <v>129192.42</v>
      </c>
      <c r="T265" s="1">
        <v>158908.28</v>
      </c>
      <c r="U265" s="1">
        <v>93447.48</v>
      </c>
      <c r="V265" s="1">
        <v>237296.61</v>
      </c>
      <c r="W265" s="1">
        <v>204669.21</v>
      </c>
      <c r="X265" s="1">
        <v>155022.71</v>
      </c>
      <c r="Y265" s="1">
        <v>6048157.9400000004</v>
      </c>
      <c r="Z265" s="1">
        <v>98531.099999999991</v>
      </c>
      <c r="AA265" s="1">
        <v>138087.5</v>
      </c>
      <c r="AB265" s="1">
        <v>297164.3</v>
      </c>
      <c r="AC265" s="1">
        <v>32036.299999999996</v>
      </c>
      <c r="AD265" s="1">
        <v>630783.69999999995</v>
      </c>
      <c r="AE265" s="1">
        <v>362099.56999999995</v>
      </c>
      <c r="AF265" s="1">
        <v>1355466.9</v>
      </c>
      <c r="AG265" s="1">
        <v>975450.09999999986</v>
      </c>
      <c r="AH265" s="1">
        <v>2836931.9457</v>
      </c>
      <c r="AI265" s="1">
        <v>6726551.4156999998</v>
      </c>
      <c r="AJ265" s="1">
        <v>998836.59</v>
      </c>
      <c r="AK265" s="1">
        <v>5727714.825699999</v>
      </c>
      <c r="AL265" s="33">
        <v>6626667.7556999987</v>
      </c>
      <c r="AM265" s="1">
        <v>219415.08</v>
      </c>
      <c r="AN265" s="1">
        <v>219415.08</v>
      </c>
      <c r="AO265" s="1">
        <v>228423.33</v>
      </c>
      <c r="AP265" s="1">
        <v>228423.33</v>
      </c>
      <c r="AQ265" s="1">
        <v>0</v>
      </c>
      <c r="AR265" s="1">
        <v>0</v>
      </c>
      <c r="AS265" s="1">
        <v>0</v>
      </c>
      <c r="AT265" s="1">
        <v>0</v>
      </c>
      <c r="AU265" s="1">
        <v>0</v>
      </c>
      <c r="AV265" s="1">
        <v>503818.21</v>
      </c>
      <c r="AW265" s="1">
        <v>199916.34</v>
      </c>
      <c r="AX265" s="1">
        <v>78369.39</v>
      </c>
      <c r="AY265" s="1">
        <v>1677780.76</v>
      </c>
      <c r="AZ265" s="1">
        <v>14352606.550000001</v>
      </c>
      <c r="BA265" s="1">
        <v>494426.42</v>
      </c>
      <c r="BB265" s="1">
        <v>0</v>
      </c>
      <c r="BC265" s="1">
        <v>424093.06000000006</v>
      </c>
    </row>
    <row r="266" spans="1:55" x14ac:dyDescent="0.25">
      <c r="A266" s="10" t="s">
        <v>564</v>
      </c>
      <c r="B266" s="10" t="s">
        <v>565</v>
      </c>
      <c r="C266">
        <v>471.3</v>
      </c>
      <c r="D266" s="1">
        <v>6171829.5099999998</v>
      </c>
      <c r="E266" s="1">
        <v>5367842.49</v>
      </c>
      <c r="F266" s="12">
        <v>0.86973278851962332</v>
      </c>
      <c r="G266" s="28">
        <v>2</v>
      </c>
      <c r="H266" s="1">
        <v>14113.23</v>
      </c>
      <c r="I266" s="1">
        <v>1043174.51</v>
      </c>
      <c r="J266" s="1">
        <v>1057287.74</v>
      </c>
      <c r="K266" s="30">
        <v>0.9</v>
      </c>
      <c r="L266" s="1">
        <v>1427526.36</v>
      </c>
      <c r="M266" s="1">
        <v>352546.35</v>
      </c>
      <c r="N266" s="1">
        <v>150783.84</v>
      </c>
      <c r="O266" s="1">
        <v>60071.28</v>
      </c>
      <c r="P266" s="1">
        <v>48725.15</v>
      </c>
      <c r="Q266" s="1">
        <v>108141.48</v>
      </c>
      <c r="R266" s="1">
        <v>33358.33</v>
      </c>
      <c r="S266" s="1">
        <v>55404.65</v>
      </c>
      <c r="T266" s="1">
        <v>66094.59</v>
      </c>
      <c r="U266" s="1">
        <v>39830.07</v>
      </c>
      <c r="V266" s="1">
        <v>98698.59</v>
      </c>
      <c r="W266" s="1">
        <v>85127.9</v>
      </c>
      <c r="X266" s="1">
        <v>66482.070000000007</v>
      </c>
      <c r="Y266" s="1">
        <v>2592790.6599999992</v>
      </c>
      <c r="Z266" s="1">
        <v>42102</v>
      </c>
      <c r="AA266" s="1">
        <v>58912.5</v>
      </c>
      <c r="AB266" s="1">
        <v>126779.7</v>
      </c>
      <c r="AC266" s="1">
        <v>13667.7</v>
      </c>
      <c r="AD266" s="1">
        <v>269112.3</v>
      </c>
      <c r="AE266" s="1">
        <v>174254.74999999997</v>
      </c>
      <c r="AF266" s="1">
        <v>578285.1</v>
      </c>
      <c r="AG266" s="1">
        <v>416157.9</v>
      </c>
      <c r="AH266" s="1">
        <v>1217491.9322999998</v>
      </c>
      <c r="AI266" s="1">
        <v>2896763.8822999997</v>
      </c>
      <c r="AJ266" s="1">
        <v>426135.32</v>
      </c>
      <c r="AK266" s="1">
        <v>2470628.5623000003</v>
      </c>
      <c r="AL266" s="33">
        <v>2854150.3423000006</v>
      </c>
      <c r="AM266" s="1">
        <v>95873.45</v>
      </c>
      <c r="AN266" s="1">
        <v>95873.45</v>
      </c>
      <c r="AO266" s="1">
        <v>99734.13</v>
      </c>
      <c r="AP266" s="1">
        <v>99734.13</v>
      </c>
      <c r="AQ266" s="1">
        <v>0</v>
      </c>
      <c r="AR266" s="1">
        <v>0</v>
      </c>
      <c r="AS266" s="1">
        <v>0</v>
      </c>
      <c r="AT266" s="1">
        <v>0</v>
      </c>
      <c r="AU266" s="1">
        <v>0</v>
      </c>
      <c r="AV266" s="1">
        <v>214910.96</v>
      </c>
      <c r="AW266" s="1">
        <v>85277.21</v>
      </c>
      <c r="AX266" s="1">
        <v>33485.1</v>
      </c>
      <c r="AY266" s="1">
        <v>724888.42999999993</v>
      </c>
      <c r="AZ266" s="1">
        <v>6171829.5099999998</v>
      </c>
      <c r="BA266" s="1">
        <v>143822.72000000003</v>
      </c>
      <c r="BB266" s="1">
        <v>0</v>
      </c>
      <c r="BC266" s="1">
        <v>156343.00999999998</v>
      </c>
    </row>
    <row r="267" spans="1:55" x14ac:dyDescent="0.25">
      <c r="A267" s="10" t="s">
        <v>566</v>
      </c>
      <c r="B267" s="10" t="s">
        <v>567</v>
      </c>
      <c r="C267">
        <v>321.7</v>
      </c>
      <c r="D267" s="1">
        <v>4250615.8099999996</v>
      </c>
      <c r="E267" s="1">
        <v>3084979.0199999996</v>
      </c>
      <c r="F267" s="12">
        <v>0.72577225463244111</v>
      </c>
      <c r="G267" s="28">
        <v>1</v>
      </c>
      <c r="H267" s="1">
        <v>36395.15</v>
      </c>
      <c r="I267" s="1">
        <v>1406562.02</v>
      </c>
      <c r="J267" s="1">
        <v>1442957.17</v>
      </c>
      <c r="K267" s="30">
        <v>0.9</v>
      </c>
      <c r="L267" s="1">
        <v>986455.35</v>
      </c>
      <c r="M267" s="1">
        <v>234796.56</v>
      </c>
      <c r="N267" s="1">
        <v>100846.02</v>
      </c>
      <c r="O267" s="1">
        <v>41117.03</v>
      </c>
      <c r="P267" s="1">
        <v>34106.400000000001</v>
      </c>
      <c r="Q267" s="1">
        <v>69976.929999999993</v>
      </c>
      <c r="R267" s="1">
        <v>22421.17</v>
      </c>
      <c r="S267" s="1">
        <v>37276.86</v>
      </c>
      <c r="T267" s="1">
        <v>45703.71</v>
      </c>
      <c r="U267" s="1">
        <v>26808.7</v>
      </c>
      <c r="V267" s="1">
        <v>68249.02</v>
      </c>
      <c r="W267" s="1">
        <v>58865.04</v>
      </c>
      <c r="X267" s="1">
        <v>44729.87</v>
      </c>
      <c r="Y267" s="1">
        <v>1771352.66</v>
      </c>
      <c r="Z267" s="1">
        <v>28615.5</v>
      </c>
      <c r="AA267" s="1">
        <v>40212.5</v>
      </c>
      <c r="AB267" s="1">
        <v>86537.3</v>
      </c>
      <c r="AC267" s="1">
        <v>9329.3000000000011</v>
      </c>
      <c r="AD267" s="1">
        <v>183690.7</v>
      </c>
      <c r="AE267" s="1">
        <v>104553.55</v>
      </c>
      <c r="AF267" s="1">
        <v>394725.9</v>
      </c>
      <c r="AG267" s="1">
        <v>284061.09999999998</v>
      </c>
      <c r="AH267" s="1">
        <v>843913.76369999989</v>
      </c>
      <c r="AI267" s="1">
        <v>1975639.6137000001</v>
      </c>
      <c r="AJ267" s="1">
        <v>290871.48</v>
      </c>
      <c r="AK267" s="1">
        <v>1684768.1337000001</v>
      </c>
      <c r="AL267" s="33">
        <v>1946552.4637000002</v>
      </c>
      <c r="AM267" s="1">
        <v>74639.73</v>
      </c>
      <c r="AN267" s="1">
        <v>74639.73</v>
      </c>
      <c r="AO267" s="1">
        <v>77856.960000000006</v>
      </c>
      <c r="AP267" s="1">
        <v>77856.960000000006</v>
      </c>
      <c r="AQ267" s="1">
        <v>0</v>
      </c>
      <c r="AR267" s="1">
        <v>0</v>
      </c>
      <c r="AS267" s="1">
        <v>0</v>
      </c>
      <c r="AT267" s="1">
        <v>0</v>
      </c>
      <c r="AU267" s="1">
        <v>0</v>
      </c>
      <c r="AV267" s="1">
        <v>146705.68</v>
      </c>
      <c r="AW267" s="1">
        <v>58213.18</v>
      </c>
      <c r="AX267" s="1">
        <v>22798.36</v>
      </c>
      <c r="AY267" s="1">
        <v>532710.6</v>
      </c>
      <c r="AZ267" s="1">
        <v>4250615.8099999996</v>
      </c>
      <c r="BA267" s="1">
        <v>232703.3</v>
      </c>
      <c r="BB267" s="1">
        <v>0</v>
      </c>
      <c r="BC267" s="1">
        <v>113477.25</v>
      </c>
    </row>
    <row r="268" spans="1:55" x14ac:dyDescent="0.25">
      <c r="A268" s="10" t="s">
        <v>1856</v>
      </c>
      <c r="B268" s="10" t="s">
        <v>1857</v>
      </c>
      <c r="C268">
        <v>320.69</v>
      </c>
      <c r="D268" s="1">
        <v>4356138.53</v>
      </c>
      <c r="E268" s="1">
        <v>3490008.67</v>
      </c>
      <c r="F268" s="12">
        <v>0.80117026719074513</v>
      </c>
      <c r="G268" s="28">
        <v>2</v>
      </c>
      <c r="H268" s="1">
        <v>21105.42</v>
      </c>
      <c r="I268" s="1">
        <v>2426394.1399999997</v>
      </c>
      <c r="J268" s="1">
        <v>2447499.5599999996</v>
      </c>
      <c r="K268" s="30">
        <v>0.9</v>
      </c>
      <c r="L268" s="1">
        <v>1005564.08</v>
      </c>
      <c r="M268" s="1">
        <v>248275.98</v>
      </c>
      <c r="N268" s="1">
        <v>101839.09</v>
      </c>
      <c r="O268" s="1">
        <v>40251.89</v>
      </c>
      <c r="P268" s="1">
        <v>35033.949999999997</v>
      </c>
      <c r="Q268" s="1">
        <v>72157.009999999995</v>
      </c>
      <c r="R268" s="1">
        <v>22421.17</v>
      </c>
      <c r="S268" s="1">
        <v>37532.18</v>
      </c>
      <c r="T268" s="1">
        <v>44297.440000000002</v>
      </c>
      <c r="U268" s="1">
        <v>26808.7</v>
      </c>
      <c r="V268" s="1">
        <v>66149.05</v>
      </c>
      <c r="W268" s="1">
        <v>57053.8</v>
      </c>
      <c r="X268" s="1">
        <v>45036.24</v>
      </c>
      <c r="Y268" s="1">
        <v>1802420.5799999998</v>
      </c>
      <c r="Z268" s="1">
        <v>28764.899999999998</v>
      </c>
      <c r="AA268" s="1">
        <v>40086.25</v>
      </c>
      <c r="AB268" s="1">
        <v>86265.609999999986</v>
      </c>
      <c r="AC268" s="1">
        <v>9300.0099999999984</v>
      </c>
      <c r="AD268" s="1">
        <v>183113.99</v>
      </c>
      <c r="AE268" s="1">
        <v>118420.76999999999</v>
      </c>
      <c r="AF268" s="1">
        <v>393486.62999999995</v>
      </c>
      <c r="AG268" s="1">
        <v>283169.26999999996</v>
      </c>
      <c r="AH268" s="1">
        <v>867113.8551899998</v>
      </c>
      <c r="AI268" s="1">
        <v>2009721.2851899997</v>
      </c>
      <c r="AJ268" s="1">
        <v>289958.27</v>
      </c>
      <c r="AK268" s="1">
        <v>1719763.0151899997</v>
      </c>
      <c r="AL268" s="33">
        <v>1980725.4551899997</v>
      </c>
      <c r="AM268" s="1">
        <v>84934.87</v>
      </c>
      <c r="AN268" s="1">
        <v>84934.87</v>
      </c>
      <c r="AO268" s="1">
        <v>88152.1</v>
      </c>
      <c r="AP268" s="1">
        <v>88152.1</v>
      </c>
      <c r="AQ268" s="1">
        <v>0</v>
      </c>
      <c r="AR268" s="1">
        <v>0</v>
      </c>
      <c r="AS268" s="1">
        <v>0</v>
      </c>
      <c r="AT268" s="1">
        <v>0</v>
      </c>
      <c r="AU268" s="1">
        <v>0</v>
      </c>
      <c r="AV268" s="1">
        <v>146062.24</v>
      </c>
      <c r="AW268" s="1">
        <v>57957.86</v>
      </c>
      <c r="AX268" s="1">
        <v>22798.36</v>
      </c>
      <c r="AY268" s="1">
        <v>572992.4</v>
      </c>
      <c r="AZ268" s="1">
        <v>4356138.53</v>
      </c>
      <c r="BA268" s="1">
        <v>348214.77</v>
      </c>
      <c r="BB268" s="1">
        <v>0</v>
      </c>
      <c r="BC268" s="1">
        <v>134020.59999999998</v>
      </c>
    </row>
    <row r="269" spans="1:55" x14ac:dyDescent="0.25">
      <c r="A269" s="10" t="s">
        <v>568</v>
      </c>
      <c r="B269" s="10" t="s">
        <v>569</v>
      </c>
      <c r="C269">
        <v>1144.5</v>
      </c>
      <c r="D269" s="1">
        <v>14909445.310000001</v>
      </c>
      <c r="E269" s="1">
        <v>10138452.629999999</v>
      </c>
      <c r="F269" s="12">
        <v>0.68000200002075051</v>
      </c>
      <c r="G269" s="28">
        <v>1</v>
      </c>
      <c r="H269" s="1">
        <v>361201.6</v>
      </c>
      <c r="I269" s="1">
        <v>4993021.78</v>
      </c>
      <c r="J269" s="1">
        <v>5354223.38</v>
      </c>
      <c r="K269" s="30">
        <v>0.9</v>
      </c>
      <c r="L269" s="1">
        <v>3472304.48</v>
      </c>
      <c r="M269" s="1">
        <v>841107.4</v>
      </c>
      <c r="N269" s="1">
        <v>366164.03</v>
      </c>
      <c r="O269" s="1">
        <v>148184.57999999999</v>
      </c>
      <c r="P269" s="1">
        <v>118185.01</v>
      </c>
      <c r="Q269" s="1">
        <v>254755.33</v>
      </c>
      <c r="R269" s="1">
        <v>83122.41</v>
      </c>
      <c r="S269" s="1">
        <v>134554.16</v>
      </c>
      <c r="T269" s="1">
        <v>163830.22</v>
      </c>
      <c r="U269" s="1">
        <v>97277.3</v>
      </c>
      <c r="V269" s="1">
        <v>244646.5</v>
      </c>
      <c r="W269" s="1">
        <v>211008.52</v>
      </c>
      <c r="X269" s="1">
        <v>161456.46</v>
      </c>
      <c r="Y269" s="1">
        <v>6296596.3999999994</v>
      </c>
      <c r="Z269" s="1">
        <v>102240</v>
      </c>
      <c r="AA269" s="1">
        <v>143062.5</v>
      </c>
      <c r="AB269" s="1">
        <v>307870.5</v>
      </c>
      <c r="AC269" s="1">
        <v>33190.5</v>
      </c>
      <c r="AD269" s="1">
        <v>653509.5</v>
      </c>
      <c r="AE269" s="1">
        <v>394945</v>
      </c>
      <c r="AF269" s="1">
        <v>1404301.5</v>
      </c>
      <c r="AG269" s="1">
        <v>1010593.5</v>
      </c>
      <c r="AH269" s="1">
        <v>2944092.4665000001</v>
      </c>
      <c r="AI269" s="1">
        <v>6993805.4665000001</v>
      </c>
      <c r="AJ269" s="1">
        <v>1034822.56</v>
      </c>
      <c r="AK269" s="1">
        <v>5958982.9065000005</v>
      </c>
      <c r="AL269" s="33">
        <v>6890323.2065000003</v>
      </c>
      <c r="AM269" s="1">
        <v>223275.76</v>
      </c>
      <c r="AN269" s="1">
        <v>223275.76</v>
      </c>
      <c r="AO269" s="1">
        <v>232927.45</v>
      </c>
      <c r="AP269" s="1">
        <v>232927.45</v>
      </c>
      <c r="AQ269" s="1">
        <v>0</v>
      </c>
      <c r="AR269" s="1">
        <v>0</v>
      </c>
      <c r="AS269" s="1">
        <v>0</v>
      </c>
      <c r="AT269" s="1">
        <v>0</v>
      </c>
      <c r="AU269" s="1">
        <v>0</v>
      </c>
      <c r="AV269" s="1">
        <v>521834.7</v>
      </c>
      <c r="AW269" s="1">
        <v>207065.33</v>
      </c>
      <c r="AX269" s="1">
        <v>81219.179999999993</v>
      </c>
      <c r="AY269" s="1">
        <v>1722525.63</v>
      </c>
      <c r="AZ269" s="1">
        <v>14909445.310000001</v>
      </c>
      <c r="BA269" s="1">
        <v>614042.30000000005</v>
      </c>
      <c r="BB269" s="1">
        <v>0</v>
      </c>
      <c r="BC269" s="1">
        <v>431341.13</v>
      </c>
    </row>
    <row r="270" spans="1:55" x14ac:dyDescent="0.25">
      <c r="A270" s="10" t="s">
        <v>1858</v>
      </c>
      <c r="B270" s="10" t="s">
        <v>1859</v>
      </c>
      <c r="C270">
        <v>375.71</v>
      </c>
      <c r="D270" s="1">
        <v>4775419.84</v>
      </c>
      <c r="E270" s="1">
        <v>3255433.6100000003</v>
      </c>
      <c r="F270" s="12">
        <v>0.68170626229169418</v>
      </c>
      <c r="G270" s="28">
        <v>1</v>
      </c>
      <c r="H270" s="1">
        <v>110933.15</v>
      </c>
      <c r="I270" s="1">
        <v>1486618.54</v>
      </c>
      <c r="J270" s="1">
        <v>1597551.69</v>
      </c>
      <c r="K270" s="30">
        <v>0.9</v>
      </c>
      <c r="L270" s="1">
        <v>1115550.5</v>
      </c>
      <c r="M270" s="1">
        <v>272429.82</v>
      </c>
      <c r="N270" s="1">
        <v>119457.99</v>
      </c>
      <c r="O270" s="1">
        <v>47789.95</v>
      </c>
      <c r="P270" s="1">
        <v>37394.29</v>
      </c>
      <c r="Q270" s="1">
        <v>83869.710000000006</v>
      </c>
      <c r="R270" s="1">
        <v>26796.04</v>
      </c>
      <c r="S270" s="1">
        <v>43659.89</v>
      </c>
      <c r="T270" s="1">
        <v>52735.05</v>
      </c>
      <c r="U270" s="1">
        <v>31659.8</v>
      </c>
      <c r="V270" s="1">
        <v>78748.87</v>
      </c>
      <c r="W270" s="1">
        <v>67921.2</v>
      </c>
      <c r="X270" s="1">
        <v>52389.09</v>
      </c>
      <c r="Y270" s="1">
        <v>2030402.2000000002</v>
      </c>
      <c r="Z270" s="1">
        <v>33581.699999999997</v>
      </c>
      <c r="AA270" s="1">
        <v>46963.75</v>
      </c>
      <c r="AB270" s="1">
        <v>101065.98999999999</v>
      </c>
      <c r="AC270" s="1">
        <v>10895.59</v>
      </c>
      <c r="AD270" s="1">
        <v>214530.40999999997</v>
      </c>
      <c r="AE270" s="1">
        <v>133032.10999999999</v>
      </c>
      <c r="AF270" s="1">
        <v>460996.16999999993</v>
      </c>
      <c r="AG270" s="1">
        <v>331751.93</v>
      </c>
      <c r="AH270" s="1">
        <v>936228.40220999985</v>
      </c>
      <c r="AI270" s="1">
        <v>2269046.0522099999</v>
      </c>
      <c r="AJ270" s="1">
        <v>339705.71</v>
      </c>
      <c r="AK270" s="1">
        <v>1929340.3422100004</v>
      </c>
      <c r="AL270" s="33">
        <v>2235075.4722100003</v>
      </c>
      <c r="AM270" s="1">
        <v>59840.47</v>
      </c>
      <c r="AN270" s="1">
        <v>59840.47</v>
      </c>
      <c r="AO270" s="1">
        <v>62414.26</v>
      </c>
      <c r="AP270" s="1">
        <v>62414.26</v>
      </c>
      <c r="AQ270" s="1">
        <v>0</v>
      </c>
      <c r="AR270" s="1">
        <v>0</v>
      </c>
      <c r="AS270" s="1">
        <v>0</v>
      </c>
      <c r="AT270" s="1">
        <v>0</v>
      </c>
      <c r="AU270" s="1">
        <v>0</v>
      </c>
      <c r="AV270" s="1">
        <v>171156.63</v>
      </c>
      <c r="AW270" s="1">
        <v>67915.38</v>
      </c>
      <c r="AX270" s="1">
        <v>26360.61</v>
      </c>
      <c r="AY270" s="1">
        <v>509942.08</v>
      </c>
      <c r="AZ270" s="1">
        <v>4775419.84</v>
      </c>
      <c r="BA270" s="1">
        <v>126904.06</v>
      </c>
      <c r="BB270" s="1">
        <v>0</v>
      </c>
      <c r="BC270" s="1">
        <v>118996.95000000001</v>
      </c>
    </row>
    <row r="271" spans="1:55" x14ac:dyDescent="0.25">
      <c r="A271" s="10" t="s">
        <v>570</v>
      </c>
      <c r="B271" s="10" t="s">
        <v>571</v>
      </c>
      <c r="C271">
        <v>675.45</v>
      </c>
      <c r="D271" s="1">
        <v>8675838.3000000007</v>
      </c>
      <c r="E271" s="1">
        <v>7157041.2300000004</v>
      </c>
      <c r="F271" s="12">
        <v>0.82493944475659486</v>
      </c>
      <c r="G271" s="28">
        <v>2</v>
      </c>
      <c r="H271" s="1">
        <v>20226.560000000001</v>
      </c>
      <c r="I271" s="1">
        <v>2414251.7000000002</v>
      </c>
      <c r="J271" s="1">
        <v>2434478.2600000002</v>
      </c>
      <c r="K271" s="30">
        <v>0.9</v>
      </c>
      <c r="L271" s="1">
        <v>2012008.27</v>
      </c>
      <c r="M271" s="1">
        <v>493821.3</v>
      </c>
      <c r="N271" s="1">
        <v>216121.24</v>
      </c>
      <c r="O271" s="1">
        <v>86725.32</v>
      </c>
      <c r="P271" s="1">
        <v>68011.11</v>
      </c>
      <c r="Q271" s="1">
        <v>153077.18</v>
      </c>
      <c r="R271" s="1">
        <v>48123.5</v>
      </c>
      <c r="S271" s="1">
        <v>79404.83</v>
      </c>
      <c r="T271" s="1">
        <v>95626.22</v>
      </c>
      <c r="U271" s="1">
        <v>56936.58</v>
      </c>
      <c r="V271" s="1">
        <v>142797.96</v>
      </c>
      <c r="W271" s="1">
        <v>123163.77</v>
      </c>
      <c r="X271" s="1">
        <v>95280.75</v>
      </c>
      <c r="Y271" s="1">
        <v>3671098.03</v>
      </c>
      <c r="Z271" s="1">
        <v>60220.799999999988</v>
      </c>
      <c r="AA271" s="1">
        <v>84431.25</v>
      </c>
      <c r="AB271" s="1">
        <v>181696.05</v>
      </c>
      <c r="AC271" s="1">
        <v>19588.05</v>
      </c>
      <c r="AD271" s="1">
        <v>385681.94999999995</v>
      </c>
      <c r="AE271" s="1">
        <v>243645.32999999996</v>
      </c>
      <c r="AF271" s="1">
        <v>828777.14999999991</v>
      </c>
      <c r="AG271" s="1">
        <v>596422.35</v>
      </c>
      <c r="AH271" s="1">
        <v>1704521.47095</v>
      </c>
      <c r="AI271" s="1">
        <v>4104984.4009499997</v>
      </c>
      <c r="AJ271" s="1">
        <v>610721.62</v>
      </c>
      <c r="AK271" s="1">
        <v>3494262.7809499996</v>
      </c>
      <c r="AL271" s="33">
        <v>4043912.2309499998</v>
      </c>
      <c r="AM271" s="1">
        <v>118394.06</v>
      </c>
      <c r="AN271" s="1">
        <v>118394.06</v>
      </c>
      <c r="AO271" s="1">
        <v>122898.18</v>
      </c>
      <c r="AP271" s="1">
        <v>122898.18</v>
      </c>
      <c r="AQ271" s="1">
        <v>0</v>
      </c>
      <c r="AR271" s="1">
        <v>0</v>
      </c>
      <c r="AS271" s="1">
        <v>0</v>
      </c>
      <c r="AT271" s="1">
        <v>0</v>
      </c>
      <c r="AU271" s="1">
        <v>0</v>
      </c>
      <c r="AV271" s="1">
        <v>308210.63</v>
      </c>
      <c r="AW271" s="1">
        <v>122298.75</v>
      </c>
      <c r="AX271" s="1">
        <v>47734.080000000002</v>
      </c>
      <c r="AY271" s="1">
        <v>960827.94</v>
      </c>
      <c r="AZ271" s="1">
        <v>8675838.3000000007</v>
      </c>
      <c r="BA271" s="1">
        <v>248150.24000000002</v>
      </c>
      <c r="BB271" s="1">
        <v>0</v>
      </c>
      <c r="BC271" s="1">
        <v>195194.53</v>
      </c>
    </row>
    <row r="272" spans="1:55" x14ac:dyDescent="0.25">
      <c r="A272" s="143" t="s">
        <v>572</v>
      </c>
      <c r="B272" s="10" t="s">
        <v>573</v>
      </c>
      <c r="C272">
        <v>27.31</v>
      </c>
      <c r="D272" s="1">
        <v>364519.05</v>
      </c>
      <c r="E272" s="1">
        <v>270230.90000000002</v>
      </c>
      <c r="F272" s="12">
        <v>0.74133546655517735</v>
      </c>
      <c r="G272" s="28">
        <v>2</v>
      </c>
      <c r="H272" s="1">
        <v>3224.41</v>
      </c>
      <c r="I272" s="1">
        <v>233779</v>
      </c>
      <c r="J272" s="1">
        <v>237003.41</v>
      </c>
      <c r="K272" s="30">
        <v>0.9</v>
      </c>
      <c r="L272" s="1">
        <v>82332.06</v>
      </c>
      <c r="M272" s="1">
        <v>25561.49</v>
      </c>
      <c r="N272" s="1">
        <v>8260.2900000000009</v>
      </c>
      <c r="O272" s="1">
        <v>2723.33</v>
      </c>
      <c r="P272" s="1">
        <v>2719.68</v>
      </c>
      <c r="Q272" s="1">
        <v>7420.87</v>
      </c>
      <c r="R272" s="1">
        <v>1093.71</v>
      </c>
      <c r="S272" s="1">
        <v>3063.85</v>
      </c>
      <c r="T272" s="1">
        <v>2812.53</v>
      </c>
      <c r="U272" s="1">
        <v>2042.56</v>
      </c>
      <c r="V272" s="1">
        <v>4199.9399999999996</v>
      </c>
      <c r="W272" s="1">
        <v>3622.46</v>
      </c>
      <c r="X272" s="1">
        <v>3676.42</v>
      </c>
      <c r="Y272" s="1">
        <v>149529.19</v>
      </c>
      <c r="Z272" s="1">
        <v>2457.9</v>
      </c>
      <c r="AA272" s="1">
        <v>3413.7500000000005</v>
      </c>
      <c r="AB272" s="1">
        <v>7346.39</v>
      </c>
      <c r="AC272" s="1">
        <v>791.99</v>
      </c>
      <c r="AD272" s="1">
        <v>15594.01</v>
      </c>
      <c r="AE272" s="1">
        <v>18332.530000000002</v>
      </c>
      <c r="AF272" s="1">
        <v>33509.370000000003</v>
      </c>
      <c r="AG272" s="1">
        <v>24114.730000000003</v>
      </c>
      <c r="AH272" s="1">
        <v>70232.895810000002</v>
      </c>
      <c r="AI272" s="1">
        <v>175793.56581</v>
      </c>
      <c r="AJ272" s="1">
        <v>24692.880000000001</v>
      </c>
      <c r="AK272" s="1">
        <v>151100.68581</v>
      </c>
      <c r="AL272" s="33">
        <v>173324.27580999999</v>
      </c>
      <c r="AM272" s="1">
        <v>5791.01</v>
      </c>
      <c r="AN272" s="1">
        <v>5791.01</v>
      </c>
      <c r="AO272" s="1">
        <v>5791.01</v>
      </c>
      <c r="AP272" s="1">
        <v>5791.01</v>
      </c>
      <c r="AQ272" s="1">
        <v>0</v>
      </c>
      <c r="AR272" s="1">
        <v>0</v>
      </c>
      <c r="AS272" s="1">
        <v>0</v>
      </c>
      <c r="AT272" s="1">
        <v>0</v>
      </c>
      <c r="AU272" s="1">
        <v>0</v>
      </c>
      <c r="AV272" s="1">
        <v>12225.47</v>
      </c>
      <c r="AW272" s="1">
        <v>4851.09</v>
      </c>
      <c r="AX272" s="1">
        <v>1424.89</v>
      </c>
      <c r="AY272" s="1">
        <v>41665.490000000005</v>
      </c>
      <c r="AZ272" s="1">
        <v>364519.05</v>
      </c>
      <c r="BA272" s="1">
        <v>4036.4699999999993</v>
      </c>
      <c r="BB272" s="1">
        <v>0</v>
      </c>
      <c r="BC272" s="1">
        <v>2158.98</v>
      </c>
    </row>
    <row r="273" spans="1:55" x14ac:dyDescent="0.25">
      <c r="A273" s="143" t="s">
        <v>574</v>
      </c>
      <c r="B273" s="10" t="s">
        <v>575</v>
      </c>
      <c r="C273">
        <v>15.66</v>
      </c>
      <c r="D273" s="1">
        <v>199365.28</v>
      </c>
      <c r="E273" s="1">
        <v>123516.22</v>
      </c>
      <c r="F273" s="12">
        <v>0.61954729529635255</v>
      </c>
      <c r="G273" s="28">
        <v>1</v>
      </c>
      <c r="H273" s="1">
        <v>9457.6200000000008</v>
      </c>
      <c r="I273" s="1">
        <v>103579.7</v>
      </c>
      <c r="J273" s="1">
        <v>113037.31999999999</v>
      </c>
      <c r="K273" s="30">
        <v>0.9</v>
      </c>
      <c r="L273" s="1">
        <v>45484.21</v>
      </c>
      <c r="M273" s="1">
        <v>13034.91</v>
      </c>
      <c r="N273" s="1">
        <v>4652.99</v>
      </c>
      <c r="O273" s="1">
        <v>1316.52</v>
      </c>
      <c r="P273" s="1">
        <v>1522.34</v>
      </c>
      <c r="Q273" s="1">
        <v>3616.39</v>
      </c>
      <c r="R273" s="1">
        <v>546.85</v>
      </c>
      <c r="S273" s="1">
        <v>1531.92</v>
      </c>
      <c r="T273" s="1">
        <v>1406.26</v>
      </c>
      <c r="U273" s="1">
        <v>1276.5999999999999</v>
      </c>
      <c r="V273" s="1">
        <v>2099.9699999999998</v>
      </c>
      <c r="W273" s="1">
        <v>1811.23</v>
      </c>
      <c r="X273" s="1">
        <v>1838.21</v>
      </c>
      <c r="Y273" s="1">
        <v>80138.399999999994</v>
      </c>
      <c r="Z273" s="1">
        <v>1409.4</v>
      </c>
      <c r="AA273" s="1">
        <v>1957.5</v>
      </c>
      <c r="AB273" s="1">
        <v>4212.54</v>
      </c>
      <c r="AC273" s="1">
        <v>454.14</v>
      </c>
      <c r="AD273" s="1">
        <v>8941.86</v>
      </c>
      <c r="AE273" s="1">
        <v>8881.14</v>
      </c>
      <c r="AF273" s="1">
        <v>19214.82</v>
      </c>
      <c r="AG273" s="1">
        <v>13827.78</v>
      </c>
      <c r="AH273" s="1">
        <v>38275.767659999998</v>
      </c>
      <c r="AI273" s="1">
        <v>97174.947660000005</v>
      </c>
      <c r="AJ273" s="1">
        <v>14159.3</v>
      </c>
      <c r="AK273" s="1">
        <v>83015.647659999973</v>
      </c>
      <c r="AL273" s="33">
        <v>95759.017659999969</v>
      </c>
      <c r="AM273" s="1">
        <v>3217.23</v>
      </c>
      <c r="AN273" s="1">
        <v>3217.23</v>
      </c>
      <c r="AO273" s="1">
        <v>3217.23</v>
      </c>
      <c r="AP273" s="1">
        <v>3217.23</v>
      </c>
      <c r="AQ273" s="1">
        <v>0</v>
      </c>
      <c r="AR273" s="1">
        <v>0</v>
      </c>
      <c r="AS273" s="1">
        <v>0</v>
      </c>
      <c r="AT273" s="1">
        <v>0</v>
      </c>
      <c r="AU273" s="1">
        <v>0</v>
      </c>
      <c r="AV273" s="1">
        <v>7077.9</v>
      </c>
      <c r="AW273" s="1">
        <v>2808.53</v>
      </c>
      <c r="AX273" s="1">
        <v>712.44</v>
      </c>
      <c r="AY273" s="1">
        <v>23467.789999999997</v>
      </c>
      <c r="AZ273" s="1">
        <v>199365.28</v>
      </c>
      <c r="BA273" s="1">
        <v>3521.4700000000003</v>
      </c>
      <c r="BB273" s="1">
        <v>0</v>
      </c>
      <c r="BC273" s="1">
        <v>2002.6100000000001</v>
      </c>
    </row>
    <row r="274" spans="1:55" x14ac:dyDescent="0.25">
      <c r="A274" s="10" t="s">
        <v>576</v>
      </c>
      <c r="B274" s="10" t="s">
        <v>577</v>
      </c>
      <c r="C274">
        <v>264.87</v>
      </c>
      <c r="D274" s="1">
        <v>3546497.2</v>
      </c>
      <c r="E274" s="1">
        <v>2657842.96</v>
      </c>
      <c r="F274" s="12">
        <v>0.74942762114686001</v>
      </c>
      <c r="G274" s="28">
        <v>2</v>
      </c>
      <c r="H274" s="1">
        <v>21775.97</v>
      </c>
      <c r="I274" s="1">
        <v>1325094.7099999997</v>
      </c>
      <c r="J274" s="1">
        <v>1346870.6799999997</v>
      </c>
      <c r="K274" s="30">
        <v>0.9</v>
      </c>
      <c r="L274" s="1">
        <v>822592.62</v>
      </c>
      <c r="M274" s="1">
        <v>190397.31</v>
      </c>
      <c r="N274" s="1">
        <v>83027.740000000005</v>
      </c>
      <c r="O274" s="1">
        <v>34011.54</v>
      </c>
      <c r="P274" s="1">
        <v>28820.13</v>
      </c>
      <c r="Q274" s="1">
        <v>56272.23</v>
      </c>
      <c r="R274" s="1">
        <v>18593.169999999998</v>
      </c>
      <c r="S274" s="1">
        <v>30638.52</v>
      </c>
      <c r="T274" s="1">
        <v>37969.230000000003</v>
      </c>
      <c r="U274" s="1">
        <v>22212.92</v>
      </c>
      <c r="V274" s="1">
        <v>56699.19</v>
      </c>
      <c r="W274" s="1">
        <v>48903.26</v>
      </c>
      <c r="X274" s="1">
        <v>36764.28</v>
      </c>
      <c r="Y274" s="1">
        <v>1466902.1399999997</v>
      </c>
      <c r="Z274" s="1">
        <v>23666.399999999998</v>
      </c>
      <c r="AA274" s="1">
        <v>33108.75</v>
      </c>
      <c r="AB274" s="1">
        <v>71250.03</v>
      </c>
      <c r="AC274" s="1">
        <v>7681.23</v>
      </c>
      <c r="AD274" s="1">
        <v>151240.76999999999</v>
      </c>
      <c r="AE274" s="1">
        <v>78518.969999999987</v>
      </c>
      <c r="AF274" s="1">
        <v>324995.49</v>
      </c>
      <c r="AG274" s="1">
        <v>233880.21</v>
      </c>
      <c r="AH274" s="1">
        <v>708205.68237000005</v>
      </c>
      <c r="AI274" s="1">
        <v>1632547.5323699999</v>
      </c>
      <c r="AJ274" s="1">
        <v>239487.5</v>
      </c>
      <c r="AK274" s="1">
        <v>1393060.0323699999</v>
      </c>
      <c r="AL274" s="33">
        <v>1608598.7823699999</v>
      </c>
      <c r="AM274" s="1">
        <v>69492.160000000003</v>
      </c>
      <c r="AN274" s="1">
        <v>69492.160000000003</v>
      </c>
      <c r="AO274" s="1">
        <v>72709.39</v>
      </c>
      <c r="AP274" s="1">
        <v>72709.39</v>
      </c>
      <c r="AQ274" s="1">
        <v>0</v>
      </c>
      <c r="AR274" s="1">
        <v>0</v>
      </c>
      <c r="AS274" s="1">
        <v>0</v>
      </c>
      <c r="AT274" s="1">
        <v>0</v>
      </c>
      <c r="AU274" s="1">
        <v>0</v>
      </c>
      <c r="AV274" s="1">
        <v>120324.4</v>
      </c>
      <c r="AW274" s="1">
        <v>47745.02</v>
      </c>
      <c r="AX274" s="1">
        <v>18523.669999999998</v>
      </c>
      <c r="AY274" s="1">
        <v>470996.19</v>
      </c>
      <c r="AZ274" s="1">
        <v>3546497.2</v>
      </c>
      <c r="BA274" s="1">
        <v>247787.68000000002</v>
      </c>
      <c r="BB274" s="1">
        <v>0</v>
      </c>
      <c r="BC274" s="1">
        <v>84689.33</v>
      </c>
    </row>
    <row r="275" spans="1:55" x14ac:dyDescent="0.25">
      <c r="A275" s="10" t="s">
        <v>578</v>
      </c>
      <c r="B275" s="10" t="s">
        <v>579</v>
      </c>
      <c r="C275">
        <v>542.28</v>
      </c>
      <c r="D275" s="1">
        <v>7237382.7000000002</v>
      </c>
      <c r="E275" s="1">
        <v>5543848.9500000002</v>
      </c>
      <c r="F275" s="12">
        <v>0.76600190701536341</v>
      </c>
      <c r="G275" s="28">
        <v>2</v>
      </c>
      <c r="H275" s="1">
        <v>44070.52</v>
      </c>
      <c r="I275" s="1">
        <v>3358514.8999999994</v>
      </c>
      <c r="J275" s="1">
        <v>3402585.4199999995</v>
      </c>
      <c r="K275" s="30">
        <v>0.9</v>
      </c>
      <c r="L275" s="1">
        <v>1655315.81</v>
      </c>
      <c r="M275" s="1">
        <v>409262.13</v>
      </c>
      <c r="N275" s="1">
        <v>173326.57</v>
      </c>
      <c r="O275" s="1">
        <v>69629.27</v>
      </c>
      <c r="P275" s="1">
        <v>57556.22</v>
      </c>
      <c r="Q275" s="1">
        <v>123658.65</v>
      </c>
      <c r="R275" s="1">
        <v>38280.06</v>
      </c>
      <c r="S275" s="1">
        <v>63830.25</v>
      </c>
      <c r="T275" s="1">
        <v>76641.600000000006</v>
      </c>
      <c r="U275" s="1">
        <v>45702.45</v>
      </c>
      <c r="V275" s="1">
        <v>114448.36</v>
      </c>
      <c r="W275" s="1">
        <v>98712.14</v>
      </c>
      <c r="X275" s="1">
        <v>76592.25</v>
      </c>
      <c r="Y275" s="1">
        <v>3002955.7600000002</v>
      </c>
      <c r="Z275" s="1">
        <v>48370.499999999993</v>
      </c>
      <c r="AA275" s="1">
        <v>67785</v>
      </c>
      <c r="AB275" s="1">
        <v>145873.32</v>
      </c>
      <c r="AC275" s="1">
        <v>15726.119999999999</v>
      </c>
      <c r="AD275" s="1">
        <v>309641.88</v>
      </c>
      <c r="AE275" s="1">
        <v>200269.40999999997</v>
      </c>
      <c r="AF275" s="1">
        <v>665377.55999999994</v>
      </c>
      <c r="AG275" s="1">
        <v>478833.24</v>
      </c>
      <c r="AH275" s="1">
        <v>1434565.6882800001</v>
      </c>
      <c r="AI275" s="1">
        <v>3366442.7182800001</v>
      </c>
      <c r="AJ275" s="1">
        <v>490313.3</v>
      </c>
      <c r="AK275" s="1">
        <v>2876129.4182800003</v>
      </c>
      <c r="AL275" s="33">
        <v>3317411.3882800005</v>
      </c>
      <c r="AM275" s="1">
        <v>126115.41</v>
      </c>
      <c r="AN275" s="1">
        <v>126115.41</v>
      </c>
      <c r="AO275" s="1">
        <v>131906.43</v>
      </c>
      <c r="AP275" s="1">
        <v>131906.43</v>
      </c>
      <c r="AQ275" s="1">
        <v>3217.23</v>
      </c>
      <c r="AR275" s="1">
        <v>3217.23</v>
      </c>
      <c r="AS275" s="1">
        <v>3217.23</v>
      </c>
      <c r="AT275" s="1">
        <v>3217.23</v>
      </c>
      <c r="AU275" s="1">
        <v>4504.12</v>
      </c>
      <c r="AV275" s="1">
        <v>247083.26</v>
      </c>
      <c r="AW275" s="1">
        <v>98043.26</v>
      </c>
      <c r="AX275" s="1">
        <v>38472.239999999998</v>
      </c>
      <c r="AY275" s="1">
        <v>917015.48</v>
      </c>
      <c r="AZ275" s="1">
        <v>7237382.7000000002</v>
      </c>
      <c r="BA275" s="1">
        <v>552307.59</v>
      </c>
      <c r="BB275" s="1">
        <v>369.03</v>
      </c>
      <c r="BC275" s="1">
        <v>191964.85000000003</v>
      </c>
    </row>
    <row r="276" spans="1:55" x14ac:dyDescent="0.25">
      <c r="A276" s="10" t="s">
        <v>580</v>
      </c>
      <c r="B276" s="10" t="s">
        <v>581</v>
      </c>
      <c r="C276">
        <v>1232.45</v>
      </c>
      <c r="D276" s="1">
        <v>16416238.710000001</v>
      </c>
      <c r="E276" s="1">
        <v>11266681.48</v>
      </c>
      <c r="F276" s="12">
        <v>0.68631320968407139</v>
      </c>
      <c r="G276" s="28">
        <v>1</v>
      </c>
      <c r="H276" s="1">
        <v>385004.79</v>
      </c>
      <c r="I276" s="1">
        <v>7461005.5499999989</v>
      </c>
      <c r="J276" s="1">
        <v>7846010.3399999989</v>
      </c>
      <c r="K276" s="30">
        <v>0.9</v>
      </c>
      <c r="L276" s="1">
        <v>3805667.78</v>
      </c>
      <c r="M276" s="1">
        <v>910780.5</v>
      </c>
      <c r="N276" s="1">
        <v>392528.41</v>
      </c>
      <c r="O276" s="1">
        <v>159833.96</v>
      </c>
      <c r="P276" s="1">
        <v>131799</v>
      </c>
      <c r="Q276" s="1">
        <v>272187.59999999998</v>
      </c>
      <c r="R276" s="1">
        <v>88590.99</v>
      </c>
      <c r="S276" s="1">
        <v>144511.67999999999</v>
      </c>
      <c r="T276" s="1">
        <v>177189.76000000001</v>
      </c>
      <c r="U276" s="1">
        <v>104426.28</v>
      </c>
      <c r="V276" s="1">
        <v>264596.21999999997</v>
      </c>
      <c r="W276" s="1">
        <v>228215.23</v>
      </c>
      <c r="X276" s="1">
        <v>173404.85</v>
      </c>
      <c r="Y276" s="1">
        <v>6853732.2599999988</v>
      </c>
      <c r="Z276" s="1">
        <v>110447.99999999999</v>
      </c>
      <c r="AA276" s="1">
        <v>154056.25</v>
      </c>
      <c r="AB276" s="1">
        <v>331529.05</v>
      </c>
      <c r="AC276" s="1">
        <v>35741.049999999996</v>
      </c>
      <c r="AD276" s="1">
        <v>703728.95</v>
      </c>
      <c r="AE276" s="1">
        <v>409932.86</v>
      </c>
      <c r="AF276" s="1">
        <v>1512216.15</v>
      </c>
      <c r="AG276" s="1">
        <v>1088253.3499999999</v>
      </c>
      <c r="AH276" s="1">
        <v>3263219.5909500001</v>
      </c>
      <c r="AI276" s="1">
        <v>7609125.2509500002</v>
      </c>
      <c r="AJ276" s="1">
        <v>1114344.31</v>
      </c>
      <c r="AK276" s="1">
        <v>6494780.9409499988</v>
      </c>
      <c r="AL276" s="33">
        <v>7497690.8109499989</v>
      </c>
      <c r="AM276" s="1">
        <v>289550.7</v>
      </c>
      <c r="AN276" s="1">
        <v>289550.7</v>
      </c>
      <c r="AO276" s="1">
        <v>301132.71999999997</v>
      </c>
      <c r="AP276" s="1">
        <v>301132.71999999997</v>
      </c>
      <c r="AQ276" s="1">
        <v>1930.33</v>
      </c>
      <c r="AR276" s="1">
        <v>1930.33</v>
      </c>
      <c r="AS276" s="1">
        <v>1930.33</v>
      </c>
      <c r="AT276" s="1">
        <v>1930.33</v>
      </c>
      <c r="AU276" s="1">
        <v>2573.7800000000002</v>
      </c>
      <c r="AV276" s="1">
        <v>562371.80000000005</v>
      </c>
      <c r="AW276" s="1">
        <v>223150.55</v>
      </c>
      <c r="AX276" s="1">
        <v>87631.22</v>
      </c>
      <c r="AY276" s="1">
        <v>2064815.5100000002</v>
      </c>
      <c r="AZ276" s="1">
        <v>16416238.710000001</v>
      </c>
      <c r="BA276" s="1">
        <v>1024834.7600000001</v>
      </c>
      <c r="BB276" s="1">
        <v>308</v>
      </c>
      <c r="BC276" s="1">
        <v>493413.80000000005</v>
      </c>
    </row>
    <row r="277" spans="1:55" x14ac:dyDescent="0.25">
      <c r="A277" s="10" t="s">
        <v>582</v>
      </c>
      <c r="B277" s="10" t="s">
        <v>583</v>
      </c>
      <c r="C277">
        <v>288.5</v>
      </c>
      <c r="D277" s="1">
        <v>3714467.54</v>
      </c>
      <c r="E277" s="1">
        <v>3026927.6799999997</v>
      </c>
      <c r="F277" s="12">
        <v>0.81490217572341461</v>
      </c>
      <c r="G277" s="28">
        <v>2</v>
      </c>
      <c r="H277" s="1">
        <v>14661.87</v>
      </c>
      <c r="I277" s="1">
        <v>1336666.4699999997</v>
      </c>
      <c r="J277" s="1">
        <v>1351328.3399999999</v>
      </c>
      <c r="K277" s="30">
        <v>0.9</v>
      </c>
      <c r="L277" s="1">
        <v>865997.04</v>
      </c>
      <c r="M277" s="1">
        <v>212955.23</v>
      </c>
      <c r="N277" s="1">
        <v>91397.14</v>
      </c>
      <c r="O277" s="1">
        <v>36392.58</v>
      </c>
      <c r="P277" s="1">
        <v>29247.39</v>
      </c>
      <c r="Q277" s="1">
        <v>63684.54</v>
      </c>
      <c r="R277" s="1">
        <v>20780.599999999999</v>
      </c>
      <c r="S277" s="1">
        <v>33702.370000000003</v>
      </c>
      <c r="T277" s="1">
        <v>40078.629999999997</v>
      </c>
      <c r="U277" s="1">
        <v>24000.17</v>
      </c>
      <c r="V277" s="1">
        <v>59849.14</v>
      </c>
      <c r="W277" s="1">
        <v>51620.11</v>
      </c>
      <c r="X277" s="1">
        <v>40440.699999999997</v>
      </c>
      <c r="Y277" s="1">
        <v>1570145.64</v>
      </c>
      <c r="Z277" s="1">
        <v>25650</v>
      </c>
      <c r="AA277" s="1">
        <v>36062.5</v>
      </c>
      <c r="AB277" s="1">
        <v>77606.5</v>
      </c>
      <c r="AC277" s="1">
        <v>8366.5</v>
      </c>
      <c r="AD277" s="1">
        <v>164733.5</v>
      </c>
      <c r="AE277" s="1">
        <v>103185.5</v>
      </c>
      <c r="AF277" s="1">
        <v>353989.5</v>
      </c>
      <c r="AG277" s="1">
        <v>254745.5</v>
      </c>
      <c r="AH277" s="1">
        <v>730433.42550000001</v>
      </c>
      <c r="AI277" s="1">
        <v>1754772.9254999999</v>
      </c>
      <c r="AJ277" s="1">
        <v>260853.04</v>
      </c>
      <c r="AK277" s="1">
        <v>1493919.8854999999</v>
      </c>
      <c r="AL277" s="33">
        <v>1728687.6154999998</v>
      </c>
      <c r="AM277" s="1">
        <v>52119.12</v>
      </c>
      <c r="AN277" s="1">
        <v>52119.12</v>
      </c>
      <c r="AO277" s="1">
        <v>54049.46</v>
      </c>
      <c r="AP277" s="1">
        <v>54049.46</v>
      </c>
      <c r="AQ277" s="1">
        <v>0</v>
      </c>
      <c r="AR277" s="1">
        <v>0</v>
      </c>
      <c r="AS277" s="1">
        <v>0</v>
      </c>
      <c r="AT277" s="1">
        <v>0</v>
      </c>
      <c r="AU277" s="1">
        <v>0</v>
      </c>
      <c r="AV277" s="1">
        <v>131262.98000000001</v>
      </c>
      <c r="AW277" s="1">
        <v>52085.48</v>
      </c>
      <c r="AX277" s="1">
        <v>19948.57</v>
      </c>
      <c r="AY277" s="1">
        <v>415634.19</v>
      </c>
      <c r="AZ277" s="1">
        <v>3714467.54</v>
      </c>
      <c r="BA277" s="1">
        <v>164961.94</v>
      </c>
      <c r="BB277" s="1">
        <v>0</v>
      </c>
      <c r="BC277" s="1">
        <v>89172.21</v>
      </c>
    </row>
    <row r="278" spans="1:55" x14ac:dyDescent="0.25">
      <c r="A278" s="10" t="s">
        <v>584</v>
      </c>
      <c r="B278" s="10" t="s">
        <v>585</v>
      </c>
      <c r="C278">
        <v>1509.71</v>
      </c>
      <c r="D278" s="1">
        <v>19197578.899999999</v>
      </c>
      <c r="E278" s="1">
        <v>19763976.059999999</v>
      </c>
      <c r="F278" s="12">
        <v>1.0295035724530868</v>
      </c>
      <c r="G278" s="28">
        <v>4</v>
      </c>
      <c r="H278" s="1">
        <v>1477.23</v>
      </c>
      <c r="I278" s="1">
        <v>1971077.5899999999</v>
      </c>
      <c r="J278" s="1">
        <v>1972554.8199999998</v>
      </c>
      <c r="K278" s="30">
        <v>0.9</v>
      </c>
      <c r="L278" s="1">
        <v>4540456.08</v>
      </c>
      <c r="M278" s="1">
        <v>1097493.99</v>
      </c>
      <c r="N278" s="1">
        <v>482357.01</v>
      </c>
      <c r="O278" s="1">
        <v>195703.7</v>
      </c>
      <c r="P278" s="1">
        <v>155366.82</v>
      </c>
      <c r="Q278" s="1">
        <v>335966.19</v>
      </c>
      <c r="R278" s="1">
        <v>109371.6</v>
      </c>
      <c r="S278" s="1">
        <v>177448.09</v>
      </c>
      <c r="T278" s="1">
        <v>216565.27</v>
      </c>
      <c r="U278" s="1">
        <v>128171.14</v>
      </c>
      <c r="V278" s="1">
        <v>323395.38</v>
      </c>
      <c r="W278" s="1">
        <v>278929.71999999997</v>
      </c>
      <c r="X278" s="1">
        <v>212926.45</v>
      </c>
      <c r="Y278" s="1">
        <v>8254151.4399999995</v>
      </c>
      <c r="Z278" s="1">
        <v>134201.70000000001</v>
      </c>
      <c r="AA278" s="1">
        <v>188713.75</v>
      </c>
      <c r="AB278" s="1">
        <v>406111.99</v>
      </c>
      <c r="AC278" s="1">
        <v>43781.590000000004</v>
      </c>
      <c r="AD278" s="1">
        <v>431022.19999999995</v>
      </c>
      <c r="AE278" s="1">
        <v>514701.38999999996</v>
      </c>
      <c r="AF278" s="1">
        <v>1852414.17</v>
      </c>
      <c r="AG278" s="1">
        <v>1333073.93</v>
      </c>
      <c r="AH278" s="1">
        <v>3875806.4612099994</v>
      </c>
      <c r="AI278" s="1">
        <v>8779827.1812100001</v>
      </c>
      <c r="AJ278" s="1">
        <v>1365034.49</v>
      </c>
      <c r="AK278" s="1">
        <v>7414792.691209998</v>
      </c>
      <c r="AL278" s="33">
        <v>8643323.7312099971</v>
      </c>
      <c r="AM278" s="1">
        <v>301776.17</v>
      </c>
      <c r="AN278" s="1">
        <v>301776.17</v>
      </c>
      <c r="AO278" s="1">
        <v>314001.64</v>
      </c>
      <c r="AP278" s="1">
        <v>314001.64</v>
      </c>
      <c r="AQ278" s="1">
        <v>0</v>
      </c>
      <c r="AR278" s="1">
        <v>0</v>
      </c>
      <c r="AS278" s="1">
        <v>0</v>
      </c>
      <c r="AT278" s="1">
        <v>0</v>
      </c>
      <c r="AU278" s="1">
        <v>0</v>
      </c>
      <c r="AV278" s="1">
        <v>688487.22</v>
      </c>
      <c r="AW278" s="1">
        <v>273193.46999999997</v>
      </c>
      <c r="AX278" s="1">
        <v>106867.35</v>
      </c>
      <c r="AY278" s="1">
        <v>2300103.66</v>
      </c>
      <c r="AZ278" s="1">
        <v>19197578.899999999</v>
      </c>
      <c r="BA278" s="1">
        <v>744709.76</v>
      </c>
      <c r="BB278" s="1">
        <v>0</v>
      </c>
      <c r="BC278" s="1">
        <v>437564.26999999996</v>
      </c>
    </row>
    <row r="279" spans="1:55" x14ac:dyDescent="0.25">
      <c r="A279" s="10" t="s">
        <v>586</v>
      </c>
      <c r="B279" s="10" t="s">
        <v>587</v>
      </c>
      <c r="C279">
        <v>279.25</v>
      </c>
      <c r="D279" s="1">
        <v>3566832.47</v>
      </c>
      <c r="E279" s="1">
        <v>2725222.05</v>
      </c>
      <c r="F279" s="12">
        <v>0.76404543048246942</v>
      </c>
      <c r="G279" s="28">
        <v>2</v>
      </c>
      <c r="H279" s="1">
        <v>18933.57</v>
      </c>
      <c r="I279" s="1">
        <v>1271615.7</v>
      </c>
      <c r="J279" s="1">
        <v>1290549.27</v>
      </c>
      <c r="K279" s="30">
        <v>0.9</v>
      </c>
      <c r="L279" s="1">
        <v>836344.97</v>
      </c>
      <c r="M279" s="1">
        <v>202336.63</v>
      </c>
      <c r="N279" s="1">
        <v>89106.37</v>
      </c>
      <c r="O279" s="1">
        <v>35598.9</v>
      </c>
      <c r="P279" s="1">
        <v>28119.29</v>
      </c>
      <c r="Q279" s="1">
        <v>60546.92</v>
      </c>
      <c r="R279" s="1">
        <v>19686.88</v>
      </c>
      <c r="S279" s="1">
        <v>32425.759999999998</v>
      </c>
      <c r="T279" s="1">
        <v>39375.5</v>
      </c>
      <c r="U279" s="1">
        <v>23234.21</v>
      </c>
      <c r="V279" s="1">
        <v>58799.16</v>
      </c>
      <c r="W279" s="1">
        <v>50714.49</v>
      </c>
      <c r="X279" s="1">
        <v>38908.86</v>
      </c>
      <c r="Y279" s="1">
        <v>1515197.9399999997</v>
      </c>
      <c r="Z279" s="1">
        <v>24885</v>
      </c>
      <c r="AA279" s="1">
        <v>34906.25</v>
      </c>
      <c r="AB279" s="1">
        <v>75118.25</v>
      </c>
      <c r="AC279" s="1">
        <v>8098.25</v>
      </c>
      <c r="AD279" s="1">
        <v>159451.75</v>
      </c>
      <c r="AE279" s="1">
        <v>95181.5</v>
      </c>
      <c r="AF279" s="1">
        <v>342639.75</v>
      </c>
      <c r="AG279" s="1">
        <v>246577.75</v>
      </c>
      <c r="AH279" s="1">
        <v>701086.03874999995</v>
      </c>
      <c r="AI279" s="1">
        <v>1687944.5387499998</v>
      </c>
      <c r="AJ279" s="1">
        <v>252489.47</v>
      </c>
      <c r="AK279" s="1">
        <v>1435455.0687499999</v>
      </c>
      <c r="AL279" s="33">
        <v>1662695.5887499999</v>
      </c>
      <c r="AM279" s="1">
        <v>46971.55</v>
      </c>
      <c r="AN279" s="1">
        <v>46971.55</v>
      </c>
      <c r="AO279" s="1">
        <v>48901.89</v>
      </c>
      <c r="AP279" s="1">
        <v>48901.89</v>
      </c>
      <c r="AQ279" s="1">
        <v>0</v>
      </c>
      <c r="AR279" s="1">
        <v>0</v>
      </c>
      <c r="AS279" s="1">
        <v>0</v>
      </c>
      <c r="AT279" s="1">
        <v>0</v>
      </c>
      <c r="AU279" s="1">
        <v>0</v>
      </c>
      <c r="AV279" s="1">
        <v>127402.3</v>
      </c>
      <c r="AW279" s="1">
        <v>50553.55</v>
      </c>
      <c r="AX279" s="1">
        <v>19236.12</v>
      </c>
      <c r="AY279" s="1">
        <v>388938.85</v>
      </c>
      <c r="AZ279" s="1">
        <v>3566832.47</v>
      </c>
      <c r="BA279" s="1">
        <v>141379.33000000002</v>
      </c>
      <c r="BB279" s="1">
        <v>0</v>
      </c>
      <c r="BC279" s="1">
        <v>81397.340000000011</v>
      </c>
    </row>
    <row r="280" spans="1:55" x14ac:dyDescent="0.25">
      <c r="A280" s="10" t="s">
        <v>588</v>
      </c>
      <c r="B280" s="10" t="s">
        <v>589</v>
      </c>
      <c r="C280">
        <v>534.14</v>
      </c>
      <c r="D280" s="1">
        <v>7076538.6500000004</v>
      </c>
      <c r="E280" s="1">
        <v>4986997.49</v>
      </c>
      <c r="F280" s="12">
        <v>0.70472270931495584</v>
      </c>
      <c r="G280" s="28">
        <v>1</v>
      </c>
      <c r="H280" s="1">
        <v>116145.06</v>
      </c>
      <c r="I280" s="1">
        <v>2832250.1100000003</v>
      </c>
      <c r="J280" s="1">
        <v>2948395.1700000004</v>
      </c>
      <c r="K280" s="30">
        <v>0.9</v>
      </c>
      <c r="L280" s="1">
        <v>1630373.21</v>
      </c>
      <c r="M280" s="1">
        <v>401929.51</v>
      </c>
      <c r="N280" s="1">
        <v>171306.63</v>
      </c>
      <c r="O280" s="1">
        <v>68312.740000000005</v>
      </c>
      <c r="P280" s="1">
        <v>56212.97</v>
      </c>
      <c r="Q280" s="1">
        <v>120136.3</v>
      </c>
      <c r="R280" s="1">
        <v>38280.06</v>
      </c>
      <c r="S280" s="1">
        <v>63064.28</v>
      </c>
      <c r="T280" s="1">
        <v>75235.33</v>
      </c>
      <c r="U280" s="1">
        <v>44936.49</v>
      </c>
      <c r="V280" s="1">
        <v>112348.39</v>
      </c>
      <c r="W280" s="1">
        <v>96900.91</v>
      </c>
      <c r="X280" s="1">
        <v>75673.14</v>
      </c>
      <c r="Y280" s="1">
        <v>2954709.9600000009</v>
      </c>
      <c r="Z280" s="1">
        <v>47667.600000000006</v>
      </c>
      <c r="AA280" s="1">
        <v>66767.5</v>
      </c>
      <c r="AB280" s="1">
        <v>143683.66</v>
      </c>
      <c r="AC280" s="1">
        <v>15490.060000000001</v>
      </c>
      <c r="AD280" s="1">
        <v>304993.94</v>
      </c>
      <c r="AE280" s="1">
        <v>194652.16999999998</v>
      </c>
      <c r="AF280" s="1">
        <v>655389.78</v>
      </c>
      <c r="AG280" s="1">
        <v>471645.62</v>
      </c>
      <c r="AH280" s="1">
        <v>1400747.1791400004</v>
      </c>
      <c r="AI280" s="1">
        <v>3301037.5091400007</v>
      </c>
      <c r="AJ280" s="1">
        <v>482953.36</v>
      </c>
      <c r="AK280" s="1">
        <v>2818084.1491400003</v>
      </c>
      <c r="AL280" s="33">
        <v>3252742.1691400004</v>
      </c>
      <c r="AM280" s="1">
        <v>120324.4</v>
      </c>
      <c r="AN280" s="1">
        <v>120324.4</v>
      </c>
      <c r="AO280" s="1">
        <v>125471.97</v>
      </c>
      <c r="AP280" s="1">
        <v>125471.97</v>
      </c>
      <c r="AQ280" s="1">
        <v>0</v>
      </c>
      <c r="AR280" s="1">
        <v>0</v>
      </c>
      <c r="AS280" s="1">
        <v>0</v>
      </c>
      <c r="AT280" s="1">
        <v>0</v>
      </c>
      <c r="AU280" s="1">
        <v>0</v>
      </c>
      <c r="AV280" s="1">
        <v>243222.58</v>
      </c>
      <c r="AW280" s="1">
        <v>96511.33</v>
      </c>
      <c r="AX280" s="1">
        <v>37759.79</v>
      </c>
      <c r="AY280" s="1">
        <v>869086.44</v>
      </c>
      <c r="AZ280" s="1">
        <v>7076538.6500000004</v>
      </c>
      <c r="BA280" s="1">
        <v>380065.86</v>
      </c>
      <c r="BB280" s="1">
        <v>0</v>
      </c>
      <c r="BC280" s="1">
        <v>201012.96999999997</v>
      </c>
    </row>
    <row r="281" spans="1:55" x14ac:dyDescent="0.25">
      <c r="A281" s="10" t="s">
        <v>590</v>
      </c>
      <c r="B281" s="10" t="s">
        <v>591</v>
      </c>
      <c r="C281">
        <v>1182.78</v>
      </c>
      <c r="D281" s="1">
        <v>15583609.51</v>
      </c>
      <c r="E281" s="1">
        <v>12004781.319999998</v>
      </c>
      <c r="F281" s="12">
        <v>0.7703466460896965</v>
      </c>
      <c r="G281" s="28">
        <v>2</v>
      </c>
      <c r="H281" s="1">
        <v>61665.62</v>
      </c>
      <c r="I281" s="1">
        <v>2443347.9499999993</v>
      </c>
      <c r="J281" s="1">
        <v>2505013.5699999994</v>
      </c>
      <c r="K281" s="30">
        <v>0.9</v>
      </c>
      <c r="L281" s="1">
        <v>3592575.45</v>
      </c>
      <c r="M281" s="1">
        <v>886914.79</v>
      </c>
      <c r="N281" s="1">
        <v>380070.38</v>
      </c>
      <c r="O281" s="1">
        <v>151972.44</v>
      </c>
      <c r="P281" s="1">
        <v>123392.92</v>
      </c>
      <c r="Q281" s="1">
        <v>268639.53999999998</v>
      </c>
      <c r="R281" s="1">
        <v>85856.7</v>
      </c>
      <c r="S281" s="1">
        <v>139405.26</v>
      </c>
      <c r="T281" s="1">
        <v>167345.89000000001</v>
      </c>
      <c r="U281" s="1">
        <v>100085.83</v>
      </c>
      <c r="V281" s="1">
        <v>249896.43</v>
      </c>
      <c r="W281" s="1">
        <v>215536.6</v>
      </c>
      <c r="X281" s="1">
        <v>167277.47</v>
      </c>
      <c r="Y281" s="1">
        <v>6528969.6999999993</v>
      </c>
      <c r="Z281" s="1">
        <v>105670.8</v>
      </c>
      <c r="AA281" s="1">
        <v>147847.5</v>
      </c>
      <c r="AB281" s="1">
        <v>318167.81999999995</v>
      </c>
      <c r="AC281" s="1">
        <v>34300.619999999995</v>
      </c>
      <c r="AD281" s="1">
        <v>675367.38</v>
      </c>
      <c r="AE281" s="1">
        <v>433536.12</v>
      </c>
      <c r="AF281" s="1">
        <v>1451271.0599999998</v>
      </c>
      <c r="AG281" s="1">
        <v>1044394.7399999999</v>
      </c>
      <c r="AH281" s="1">
        <v>3079773.6847799998</v>
      </c>
      <c r="AI281" s="1">
        <v>7290329.7247799998</v>
      </c>
      <c r="AJ281" s="1">
        <v>1069434.19</v>
      </c>
      <c r="AK281" s="1">
        <v>6220895.5347799994</v>
      </c>
      <c r="AL281" s="33">
        <v>7183386.304779999</v>
      </c>
      <c r="AM281" s="1">
        <v>249013.6</v>
      </c>
      <c r="AN281" s="1">
        <v>249013.6</v>
      </c>
      <c r="AO281" s="1">
        <v>259308.73</v>
      </c>
      <c r="AP281" s="1">
        <v>259308.73</v>
      </c>
      <c r="AQ281" s="1">
        <v>3217.23</v>
      </c>
      <c r="AR281" s="1">
        <v>3217.23</v>
      </c>
      <c r="AS281" s="1">
        <v>3217.23</v>
      </c>
      <c r="AT281" s="1">
        <v>3217.23</v>
      </c>
      <c r="AU281" s="1">
        <v>4504.12</v>
      </c>
      <c r="AV281" s="1">
        <v>539207.74</v>
      </c>
      <c r="AW281" s="1">
        <v>213958.99</v>
      </c>
      <c r="AX281" s="1">
        <v>84068.98</v>
      </c>
      <c r="AY281" s="1">
        <v>1871253.41</v>
      </c>
      <c r="AZ281" s="1">
        <v>15583609.51</v>
      </c>
      <c r="BA281" s="1">
        <v>512542.25</v>
      </c>
      <c r="BB281" s="1">
        <v>344.96</v>
      </c>
      <c r="BC281" s="1">
        <v>364271.04</v>
      </c>
    </row>
    <row r="282" spans="1:55" x14ac:dyDescent="0.25">
      <c r="A282" s="10" t="s">
        <v>592</v>
      </c>
      <c r="B282" s="10" t="s">
        <v>593</v>
      </c>
      <c r="C282">
        <v>887.13</v>
      </c>
      <c r="D282" s="1">
        <v>11494636.390000001</v>
      </c>
      <c r="E282" s="1">
        <v>7860919.879999999</v>
      </c>
      <c r="F282" s="12">
        <v>0.68387721136083701</v>
      </c>
      <c r="G282" s="28">
        <v>1</v>
      </c>
      <c r="H282" s="1">
        <v>280836.84999999998</v>
      </c>
      <c r="I282" s="1">
        <v>5542904.1899999985</v>
      </c>
      <c r="J282" s="1">
        <v>5823741.0399999982</v>
      </c>
      <c r="K282" s="30">
        <v>0.9</v>
      </c>
      <c r="L282" s="1">
        <v>2686690.53</v>
      </c>
      <c r="M282" s="1">
        <v>637290.26</v>
      </c>
      <c r="N282" s="1">
        <v>281311.88</v>
      </c>
      <c r="O282" s="1">
        <v>115199.91</v>
      </c>
      <c r="P282" s="1">
        <v>91468.34</v>
      </c>
      <c r="Q282" s="1">
        <v>193173.95</v>
      </c>
      <c r="R282" s="1">
        <v>63435.519999999997</v>
      </c>
      <c r="S282" s="1">
        <v>103660.32</v>
      </c>
      <c r="T282" s="1">
        <v>127970.38</v>
      </c>
      <c r="U282" s="1">
        <v>75064.37</v>
      </c>
      <c r="V282" s="1">
        <v>191097.27</v>
      </c>
      <c r="W282" s="1">
        <v>164822.10999999999</v>
      </c>
      <c r="X282" s="1">
        <v>124385.81</v>
      </c>
      <c r="Y282" s="1">
        <v>4855570.6499999994</v>
      </c>
      <c r="Z282" s="1">
        <v>79182</v>
      </c>
      <c r="AA282" s="1">
        <v>110891.25</v>
      </c>
      <c r="AB282" s="1">
        <v>238637.97</v>
      </c>
      <c r="AC282" s="1">
        <v>25726.769999999997</v>
      </c>
      <c r="AD282" s="1">
        <v>506551.23</v>
      </c>
      <c r="AE282" s="1">
        <v>285273.32</v>
      </c>
      <c r="AF282" s="1">
        <v>1088508.51</v>
      </c>
      <c r="AG282" s="1">
        <v>783335.79</v>
      </c>
      <c r="AH282" s="1">
        <v>2271794.3856299995</v>
      </c>
      <c r="AI282" s="1">
        <v>5389901.2256299993</v>
      </c>
      <c r="AJ282" s="1">
        <v>802116.33</v>
      </c>
      <c r="AK282" s="1">
        <v>4587784.8956299992</v>
      </c>
      <c r="AL282" s="33">
        <v>5309689.5856299996</v>
      </c>
      <c r="AM282" s="1">
        <v>171800.08</v>
      </c>
      <c r="AN282" s="1">
        <v>171800.08</v>
      </c>
      <c r="AO282" s="1">
        <v>178877.98</v>
      </c>
      <c r="AP282" s="1">
        <v>178877.98</v>
      </c>
      <c r="AQ282" s="1">
        <v>0</v>
      </c>
      <c r="AR282" s="1">
        <v>0</v>
      </c>
      <c r="AS282" s="1">
        <v>0</v>
      </c>
      <c r="AT282" s="1">
        <v>0</v>
      </c>
      <c r="AU282" s="1">
        <v>0</v>
      </c>
      <c r="AV282" s="1">
        <v>404727.53</v>
      </c>
      <c r="AW282" s="1">
        <v>160596.9</v>
      </c>
      <c r="AX282" s="1">
        <v>62695.51</v>
      </c>
      <c r="AY282" s="1">
        <v>1329376.0599999998</v>
      </c>
      <c r="AZ282" s="1">
        <v>11494636.390000001</v>
      </c>
      <c r="BA282" s="1">
        <v>463305.76999999996</v>
      </c>
      <c r="BB282" s="1">
        <v>0</v>
      </c>
      <c r="BC282" s="1">
        <v>355021.02000000008</v>
      </c>
    </row>
    <row r="283" spans="1:55" x14ac:dyDescent="0.25">
      <c r="A283" s="10" t="s">
        <v>594</v>
      </c>
      <c r="B283" s="10" t="s">
        <v>595</v>
      </c>
      <c r="C283">
        <v>1110.79</v>
      </c>
      <c r="D283" s="1">
        <v>14691029.109999999</v>
      </c>
      <c r="E283" s="1">
        <v>10153646.279999999</v>
      </c>
      <c r="F283" s="12">
        <v>0.69114601870120451</v>
      </c>
      <c r="G283" s="28">
        <v>1</v>
      </c>
      <c r="H283" s="1">
        <v>324764.18</v>
      </c>
      <c r="I283" s="1">
        <v>7138743.4100000001</v>
      </c>
      <c r="J283" s="1">
        <v>7463507.5899999999</v>
      </c>
      <c r="K283" s="30">
        <v>0.9</v>
      </c>
      <c r="L283" s="1">
        <v>3406146.84</v>
      </c>
      <c r="M283" s="1">
        <v>817749.38</v>
      </c>
      <c r="N283" s="1">
        <v>354477</v>
      </c>
      <c r="O283" s="1">
        <v>144054.44</v>
      </c>
      <c r="P283" s="1">
        <v>117485.5</v>
      </c>
      <c r="Q283" s="1">
        <v>245051.76</v>
      </c>
      <c r="R283" s="1">
        <v>79841.259999999995</v>
      </c>
      <c r="S283" s="1">
        <v>130469.03</v>
      </c>
      <c r="T283" s="1">
        <v>159611.41</v>
      </c>
      <c r="U283" s="1">
        <v>94213.440000000002</v>
      </c>
      <c r="V283" s="1">
        <v>238346.59</v>
      </c>
      <c r="W283" s="1">
        <v>205574.83</v>
      </c>
      <c r="X283" s="1">
        <v>156554.54999999999</v>
      </c>
      <c r="Y283" s="1">
        <v>6149576.0300000003</v>
      </c>
      <c r="Z283" s="1">
        <v>99191.7</v>
      </c>
      <c r="AA283" s="1">
        <v>138848.75</v>
      </c>
      <c r="AB283" s="1">
        <v>298802.51</v>
      </c>
      <c r="AC283" s="1">
        <v>32212.909999999996</v>
      </c>
      <c r="AD283" s="1">
        <v>634261.09</v>
      </c>
      <c r="AE283" s="1">
        <v>371865.39</v>
      </c>
      <c r="AF283" s="1">
        <v>1362939.33</v>
      </c>
      <c r="AG283" s="1">
        <v>980827.56999999983</v>
      </c>
      <c r="AH283" s="1">
        <v>2914734.3372899997</v>
      </c>
      <c r="AI283" s="1">
        <v>6833683.5872900002</v>
      </c>
      <c r="AJ283" s="1">
        <v>1004342.99</v>
      </c>
      <c r="AK283" s="1">
        <v>5829340.597289999</v>
      </c>
      <c r="AL283" s="33">
        <v>6733249.2872899994</v>
      </c>
      <c r="AM283" s="1">
        <v>247726.71</v>
      </c>
      <c r="AN283" s="1">
        <v>247726.71</v>
      </c>
      <c r="AO283" s="1">
        <v>258021.84</v>
      </c>
      <c r="AP283" s="1">
        <v>258021.84</v>
      </c>
      <c r="AQ283" s="1">
        <v>1930.33</v>
      </c>
      <c r="AR283" s="1">
        <v>1930.33</v>
      </c>
      <c r="AS283" s="1">
        <v>1930.33</v>
      </c>
      <c r="AT283" s="1">
        <v>1930.33</v>
      </c>
      <c r="AU283" s="1">
        <v>2573.7800000000002</v>
      </c>
      <c r="AV283" s="1">
        <v>506392</v>
      </c>
      <c r="AW283" s="1">
        <v>200937.62</v>
      </c>
      <c r="AX283" s="1">
        <v>79081.83</v>
      </c>
      <c r="AY283" s="1">
        <v>1808203.65</v>
      </c>
      <c r="AZ283" s="1">
        <v>14691029.109999999</v>
      </c>
      <c r="BA283" s="1">
        <v>888676.51</v>
      </c>
      <c r="BB283" s="1">
        <v>2351.13</v>
      </c>
      <c r="BC283" s="1">
        <v>451634.77</v>
      </c>
    </row>
    <row r="284" spans="1:55" x14ac:dyDescent="0.25">
      <c r="A284" s="10" t="s">
        <v>596</v>
      </c>
      <c r="B284" s="10" t="s">
        <v>597</v>
      </c>
      <c r="C284">
        <v>2135.12</v>
      </c>
      <c r="D284" s="1">
        <v>28639557.449999999</v>
      </c>
      <c r="E284" s="1">
        <v>20096625.899999999</v>
      </c>
      <c r="F284" s="12">
        <v>0.7017086746219956</v>
      </c>
      <c r="G284" s="28">
        <v>1</v>
      </c>
      <c r="H284" s="1">
        <v>490531.39</v>
      </c>
      <c r="I284" s="1">
        <v>10527090.65</v>
      </c>
      <c r="J284" s="1">
        <v>11017622.040000001</v>
      </c>
      <c r="K284" s="30">
        <v>0.9</v>
      </c>
      <c r="L284" s="1">
        <v>6603399.5800000001</v>
      </c>
      <c r="M284" s="1">
        <v>1624474.47</v>
      </c>
      <c r="N284" s="1">
        <v>686272.24</v>
      </c>
      <c r="O284" s="1">
        <v>275703.48</v>
      </c>
      <c r="P284" s="1">
        <v>228781.86</v>
      </c>
      <c r="Q284" s="1">
        <v>484734.42</v>
      </c>
      <c r="R284" s="1">
        <v>154760.81</v>
      </c>
      <c r="S284" s="1">
        <v>252001.82</v>
      </c>
      <c r="T284" s="1">
        <v>303753.88</v>
      </c>
      <c r="U284" s="1">
        <v>181277.91</v>
      </c>
      <c r="V284" s="1">
        <v>453593.52</v>
      </c>
      <c r="W284" s="1">
        <v>391226.11</v>
      </c>
      <c r="X284" s="1">
        <v>302386.2</v>
      </c>
      <c r="Y284" s="1">
        <v>11942366.299999999</v>
      </c>
      <c r="Z284" s="1">
        <v>190908.9</v>
      </c>
      <c r="AA284" s="1">
        <v>266890</v>
      </c>
      <c r="AB284" s="1">
        <v>574347.28</v>
      </c>
      <c r="AC284" s="1">
        <v>61918.479999999996</v>
      </c>
      <c r="AD284" s="1">
        <v>1219153.52</v>
      </c>
      <c r="AE284" s="1">
        <v>775605.42999999993</v>
      </c>
      <c r="AF284" s="1">
        <v>2619792.2400000002</v>
      </c>
      <c r="AG284" s="1">
        <v>1885310.96</v>
      </c>
      <c r="AH284" s="1">
        <v>5686840.0591200003</v>
      </c>
      <c r="AI284" s="1">
        <v>13280766.869120002</v>
      </c>
      <c r="AJ284" s="1">
        <v>1930511.45</v>
      </c>
      <c r="AK284" s="1">
        <v>11350255.419120001</v>
      </c>
      <c r="AL284" s="33">
        <v>13087715.719120001</v>
      </c>
      <c r="AM284" s="1">
        <v>510252.67</v>
      </c>
      <c r="AN284" s="1">
        <v>510252.67</v>
      </c>
      <c r="AO284" s="1">
        <v>531486.39</v>
      </c>
      <c r="AP284" s="1">
        <v>531486.39</v>
      </c>
      <c r="AQ284" s="1">
        <v>2573.7800000000002</v>
      </c>
      <c r="AR284" s="1">
        <v>2573.7800000000002</v>
      </c>
      <c r="AS284" s="1">
        <v>2573.7800000000002</v>
      </c>
      <c r="AT284" s="1">
        <v>2573.7800000000002</v>
      </c>
      <c r="AU284" s="1">
        <v>3217.23</v>
      </c>
      <c r="AV284" s="1">
        <v>974177.24</v>
      </c>
      <c r="AW284" s="1">
        <v>386555.99</v>
      </c>
      <c r="AX284" s="1">
        <v>151751.63</v>
      </c>
      <c r="AY284" s="1">
        <v>3609475.33</v>
      </c>
      <c r="AZ284" s="1">
        <v>28639557.449999999</v>
      </c>
      <c r="BA284" s="1">
        <v>1694000.3900000001</v>
      </c>
      <c r="BB284" s="1">
        <v>2852.29</v>
      </c>
      <c r="BC284" s="1">
        <v>764054.18</v>
      </c>
    </row>
    <row r="285" spans="1:55" x14ac:dyDescent="0.25">
      <c r="A285" s="143" t="s">
        <v>598</v>
      </c>
      <c r="B285" s="10" t="s">
        <v>599</v>
      </c>
      <c r="C285">
        <v>81</v>
      </c>
      <c r="D285" s="1">
        <v>1120949.6000000001</v>
      </c>
      <c r="E285" s="1">
        <v>608257.81999999995</v>
      </c>
      <c r="F285" s="12">
        <v>0.54262726887988533</v>
      </c>
      <c r="G285" s="28">
        <v>1</v>
      </c>
      <c r="H285" s="1">
        <v>82408.33</v>
      </c>
      <c r="I285" s="1">
        <v>496162.86000000004</v>
      </c>
      <c r="J285" s="1">
        <v>578571.19000000006</v>
      </c>
      <c r="K285" s="30">
        <v>0.93035000000000001</v>
      </c>
      <c r="L285" s="1">
        <v>251145.35</v>
      </c>
      <c r="M285" s="1">
        <v>74751.25</v>
      </c>
      <c r="N285" s="1">
        <v>27965.09</v>
      </c>
      <c r="O285" s="1">
        <v>9713.1200000000008</v>
      </c>
      <c r="P285" s="1">
        <v>8570.1</v>
      </c>
      <c r="Q285" s="1">
        <v>23508.29</v>
      </c>
      <c r="R285" s="1">
        <v>5652.99</v>
      </c>
      <c r="S285" s="1">
        <v>10029.370000000001</v>
      </c>
      <c r="T285" s="1">
        <v>10175.83</v>
      </c>
      <c r="U285" s="1">
        <v>7126.13</v>
      </c>
      <c r="V285" s="1">
        <v>15195.49</v>
      </c>
      <c r="W285" s="1">
        <v>13106.17</v>
      </c>
      <c r="X285" s="1">
        <v>12034.61</v>
      </c>
      <c r="Y285" s="1">
        <v>468973.78999999992</v>
      </c>
      <c r="Z285" s="1">
        <v>7290</v>
      </c>
      <c r="AA285" s="1">
        <v>10125</v>
      </c>
      <c r="AB285" s="1">
        <v>21789</v>
      </c>
      <c r="AC285" s="1">
        <v>2349</v>
      </c>
      <c r="AD285" s="1">
        <v>46251</v>
      </c>
      <c r="AE285" s="1">
        <v>49827</v>
      </c>
      <c r="AF285" s="1">
        <v>99387</v>
      </c>
      <c r="AG285" s="1">
        <v>71523</v>
      </c>
      <c r="AH285" s="1">
        <v>213860.18699999998</v>
      </c>
      <c r="AI285" s="1">
        <v>522401.18699999998</v>
      </c>
      <c r="AJ285" s="1">
        <v>73237.77</v>
      </c>
      <c r="AK285" s="1">
        <v>449163.41699999996</v>
      </c>
      <c r="AL285" s="33">
        <v>517300.16699999996</v>
      </c>
      <c r="AM285" s="1">
        <v>18624.04</v>
      </c>
      <c r="AN285" s="1">
        <v>18624.04</v>
      </c>
      <c r="AO285" s="1">
        <v>19289.18</v>
      </c>
      <c r="AP285" s="1">
        <v>19289.18</v>
      </c>
      <c r="AQ285" s="1">
        <v>0</v>
      </c>
      <c r="AR285" s="1">
        <v>0</v>
      </c>
      <c r="AS285" s="1">
        <v>0</v>
      </c>
      <c r="AT285" s="1">
        <v>0</v>
      </c>
      <c r="AU285" s="1">
        <v>0</v>
      </c>
      <c r="AV285" s="1">
        <v>37913.230000000003</v>
      </c>
      <c r="AW285" s="1">
        <v>15044.06</v>
      </c>
      <c r="AX285" s="1">
        <v>5891.79</v>
      </c>
      <c r="AY285" s="1">
        <v>134675.52000000002</v>
      </c>
      <c r="AZ285" s="1">
        <v>1120949.6000000001</v>
      </c>
      <c r="BA285" s="1">
        <v>14837.189999999999</v>
      </c>
      <c r="BB285" s="1">
        <v>0</v>
      </c>
      <c r="BC285" s="1">
        <v>7911.1900000000005</v>
      </c>
    </row>
    <row r="286" spans="1:55" x14ac:dyDescent="0.25">
      <c r="A286" s="143" t="s">
        <v>600</v>
      </c>
      <c r="B286" s="10" t="s">
        <v>601</v>
      </c>
      <c r="C286">
        <v>49.98</v>
      </c>
      <c r="D286" s="1">
        <v>673571.92</v>
      </c>
      <c r="E286" s="1">
        <v>425095.33</v>
      </c>
      <c r="F286" s="12">
        <v>0.63110607401804986</v>
      </c>
      <c r="G286" s="28">
        <v>1</v>
      </c>
      <c r="H286" s="1">
        <v>29313.82</v>
      </c>
      <c r="I286" s="1">
        <v>357738.14</v>
      </c>
      <c r="J286" s="1">
        <v>387051.96</v>
      </c>
      <c r="K286" s="30">
        <v>0.93035000000000001</v>
      </c>
      <c r="L286" s="1">
        <v>151175.49</v>
      </c>
      <c r="M286" s="1">
        <v>41769.24</v>
      </c>
      <c r="N286" s="1">
        <v>16424.419999999998</v>
      </c>
      <c r="O286" s="1">
        <v>6077.5</v>
      </c>
      <c r="P286" s="1">
        <v>5212.7</v>
      </c>
      <c r="Q286" s="1">
        <v>14069.63</v>
      </c>
      <c r="R286" s="1">
        <v>3391.79</v>
      </c>
      <c r="S286" s="1">
        <v>6070.41</v>
      </c>
      <c r="T286" s="1">
        <v>6541.6</v>
      </c>
      <c r="U286" s="1">
        <v>3958.96</v>
      </c>
      <c r="V286" s="1">
        <v>9768.5300000000007</v>
      </c>
      <c r="W286" s="1">
        <v>8425.39</v>
      </c>
      <c r="X286" s="1">
        <v>7284.11</v>
      </c>
      <c r="Y286" s="1">
        <v>280169.77</v>
      </c>
      <c r="Z286" s="1">
        <v>4498.2000000000007</v>
      </c>
      <c r="AA286" s="1">
        <v>6247.5000000000009</v>
      </c>
      <c r="AB286" s="1">
        <v>13444.62</v>
      </c>
      <c r="AC286" s="1">
        <v>1449.42</v>
      </c>
      <c r="AD286" s="1">
        <v>28538.58</v>
      </c>
      <c r="AE286" s="1">
        <v>26220.950000000004</v>
      </c>
      <c r="AF286" s="1">
        <v>61325.460000000006</v>
      </c>
      <c r="AG286" s="1">
        <v>44132.340000000004</v>
      </c>
      <c r="AH286" s="1">
        <v>128668.89198000001</v>
      </c>
      <c r="AI286" s="1">
        <v>314525.96198000002</v>
      </c>
      <c r="AJ286" s="1">
        <v>45190.41</v>
      </c>
      <c r="AK286" s="1">
        <v>269335.55197999999</v>
      </c>
      <c r="AL286" s="33">
        <v>311378.44198</v>
      </c>
      <c r="AM286" s="1">
        <v>11307.45</v>
      </c>
      <c r="AN286" s="1">
        <v>11307.45</v>
      </c>
      <c r="AO286" s="1">
        <v>11972.59</v>
      </c>
      <c r="AP286" s="1">
        <v>11972.59</v>
      </c>
      <c r="AQ286" s="1">
        <v>0</v>
      </c>
      <c r="AR286" s="1">
        <v>0</v>
      </c>
      <c r="AS286" s="1">
        <v>0</v>
      </c>
      <c r="AT286" s="1">
        <v>0</v>
      </c>
      <c r="AU286" s="1">
        <v>0</v>
      </c>
      <c r="AV286" s="1">
        <v>23280.05</v>
      </c>
      <c r="AW286" s="1">
        <v>9237.58</v>
      </c>
      <c r="AX286" s="1">
        <v>2945.89</v>
      </c>
      <c r="AY286" s="1">
        <v>82023.600000000006</v>
      </c>
      <c r="AZ286" s="1">
        <v>673571.92</v>
      </c>
      <c r="BA286" s="1">
        <v>13274.52</v>
      </c>
      <c r="BB286" s="1">
        <v>42.93</v>
      </c>
      <c r="BC286" s="1">
        <v>6950.64</v>
      </c>
    </row>
    <row r="287" spans="1:55" x14ac:dyDescent="0.25">
      <c r="A287" s="10" t="s">
        <v>602</v>
      </c>
      <c r="B287" s="10" t="s">
        <v>603</v>
      </c>
      <c r="C287">
        <v>978.63</v>
      </c>
      <c r="D287" s="1">
        <v>13030850.34</v>
      </c>
      <c r="E287" s="1">
        <v>10285227.75</v>
      </c>
      <c r="F287" s="12">
        <v>0.78929827920961293</v>
      </c>
      <c r="G287" s="28">
        <v>2</v>
      </c>
      <c r="H287" s="1">
        <v>45590.7</v>
      </c>
      <c r="I287" s="1">
        <v>3383555.7199999997</v>
      </c>
      <c r="J287" s="1">
        <v>3429146.42</v>
      </c>
      <c r="K287" s="30">
        <v>0.93035000000000001</v>
      </c>
      <c r="L287" s="1">
        <v>3044538.61</v>
      </c>
      <c r="M287" s="1">
        <v>733069.5</v>
      </c>
      <c r="N287" s="1">
        <v>322826.75</v>
      </c>
      <c r="O287" s="1">
        <v>131239.71</v>
      </c>
      <c r="P287" s="1">
        <v>104706.65</v>
      </c>
      <c r="Q287" s="1">
        <v>226351.58</v>
      </c>
      <c r="R287" s="1">
        <v>72358.3</v>
      </c>
      <c r="S287" s="1">
        <v>118768.94</v>
      </c>
      <c r="T287" s="1">
        <v>145369.04</v>
      </c>
      <c r="U287" s="1">
        <v>85777.57</v>
      </c>
      <c r="V287" s="1">
        <v>217078.56</v>
      </c>
      <c r="W287" s="1">
        <v>187231.07</v>
      </c>
      <c r="X287" s="1">
        <v>142515.19</v>
      </c>
      <c r="Y287" s="1">
        <v>5531831.4700000016</v>
      </c>
      <c r="Z287" s="1">
        <v>87072.299999999988</v>
      </c>
      <c r="AA287" s="1">
        <v>122328.75</v>
      </c>
      <c r="AB287" s="1">
        <v>263251.46999999997</v>
      </c>
      <c r="AC287" s="1">
        <v>28380.269999999997</v>
      </c>
      <c r="AD287" s="1">
        <v>558797.73</v>
      </c>
      <c r="AE287" s="1">
        <v>330625.74</v>
      </c>
      <c r="AF287" s="1">
        <v>1200779.01</v>
      </c>
      <c r="AG287" s="1">
        <v>864130.29</v>
      </c>
      <c r="AH287" s="1">
        <v>2525043.9351299996</v>
      </c>
      <c r="AI287" s="1">
        <v>5980409.4951299997</v>
      </c>
      <c r="AJ287" s="1">
        <v>884847.88</v>
      </c>
      <c r="AK287" s="1">
        <v>5095561.6151299989</v>
      </c>
      <c r="AL287" s="33">
        <v>5918779.8351299986</v>
      </c>
      <c r="AM287" s="1">
        <v>211515.92</v>
      </c>
      <c r="AN287" s="1">
        <v>211515.92</v>
      </c>
      <c r="AO287" s="1">
        <v>220162.8</v>
      </c>
      <c r="AP287" s="1">
        <v>220162.8</v>
      </c>
      <c r="AQ287" s="1">
        <v>0</v>
      </c>
      <c r="AR287" s="1">
        <v>0</v>
      </c>
      <c r="AS287" s="1">
        <v>0</v>
      </c>
      <c r="AT287" s="1">
        <v>0</v>
      </c>
      <c r="AU287" s="1">
        <v>665.14</v>
      </c>
      <c r="AV287" s="1">
        <v>461610.23</v>
      </c>
      <c r="AW287" s="1">
        <v>183168.1</v>
      </c>
      <c r="AX287" s="1">
        <v>71438.009999999995</v>
      </c>
      <c r="AY287" s="1">
        <v>1580238.9200000002</v>
      </c>
      <c r="AZ287" s="1">
        <v>13030850.34</v>
      </c>
      <c r="BA287" s="1">
        <v>412916.85000000003</v>
      </c>
      <c r="BB287" s="1">
        <v>0</v>
      </c>
      <c r="BC287" s="1">
        <v>379807.73</v>
      </c>
    </row>
    <row r="288" spans="1:55" x14ac:dyDescent="0.25">
      <c r="A288" s="10" t="s">
        <v>604</v>
      </c>
      <c r="B288" s="10" t="s">
        <v>605</v>
      </c>
      <c r="C288">
        <v>1294.8599999999999</v>
      </c>
      <c r="D288" s="1">
        <v>16846413.25</v>
      </c>
      <c r="E288" s="1">
        <v>10838539.74</v>
      </c>
      <c r="F288" s="12">
        <v>0.64337373060701808</v>
      </c>
      <c r="G288" s="28">
        <v>1</v>
      </c>
      <c r="H288" s="1">
        <v>609136.23</v>
      </c>
      <c r="I288" s="1">
        <v>5298229.2100000009</v>
      </c>
      <c r="J288" s="1">
        <v>5907365.4400000013</v>
      </c>
      <c r="K288" s="30">
        <v>0.93035000000000001</v>
      </c>
      <c r="L288" s="1">
        <v>3953056.31</v>
      </c>
      <c r="M288" s="1">
        <v>946661.59</v>
      </c>
      <c r="N288" s="1">
        <v>426886.88</v>
      </c>
      <c r="O288" s="1">
        <v>173743.29</v>
      </c>
      <c r="P288" s="1">
        <v>134408.24</v>
      </c>
      <c r="Q288" s="1">
        <v>292979.13</v>
      </c>
      <c r="R288" s="1">
        <v>96100.87</v>
      </c>
      <c r="S288" s="1">
        <v>157038.93</v>
      </c>
      <c r="T288" s="1">
        <v>192613.98</v>
      </c>
      <c r="U288" s="1">
        <v>113490.32</v>
      </c>
      <c r="V288" s="1">
        <v>287629.09000000003</v>
      </c>
      <c r="W288" s="1">
        <v>248081.17</v>
      </c>
      <c r="X288" s="1">
        <v>188436.76</v>
      </c>
      <c r="Y288" s="1">
        <v>7211126.5600000005</v>
      </c>
      <c r="Z288" s="1">
        <v>115209.90000000001</v>
      </c>
      <c r="AA288" s="1">
        <v>161857.5</v>
      </c>
      <c r="AB288" s="1">
        <v>348317.33999999997</v>
      </c>
      <c r="AC288" s="1">
        <v>37550.94</v>
      </c>
      <c r="AD288" s="1">
        <v>739365.06</v>
      </c>
      <c r="AE288" s="1">
        <v>427214.25999999995</v>
      </c>
      <c r="AF288" s="1">
        <v>1588793.22</v>
      </c>
      <c r="AG288" s="1">
        <v>1143361.3800000001</v>
      </c>
      <c r="AH288" s="1">
        <v>3248126.7078599995</v>
      </c>
      <c r="AI288" s="1">
        <v>7809796.3078599991</v>
      </c>
      <c r="AJ288" s="1">
        <v>1170773.56</v>
      </c>
      <c r="AK288" s="1">
        <v>6639022.7478599995</v>
      </c>
      <c r="AL288" s="33">
        <v>7728251.9278599992</v>
      </c>
      <c r="AM288" s="1">
        <v>201538.76</v>
      </c>
      <c r="AN288" s="1">
        <v>201538.76</v>
      </c>
      <c r="AO288" s="1">
        <v>210185.63</v>
      </c>
      <c r="AP288" s="1">
        <v>210185.63</v>
      </c>
      <c r="AQ288" s="1">
        <v>25275.48</v>
      </c>
      <c r="AR288" s="1">
        <v>25275.48</v>
      </c>
      <c r="AS288" s="1">
        <v>26605.77</v>
      </c>
      <c r="AT288" s="1">
        <v>26605.77</v>
      </c>
      <c r="AU288" s="1">
        <v>31926.93</v>
      </c>
      <c r="AV288" s="1">
        <v>610602.57999999996</v>
      </c>
      <c r="AW288" s="1">
        <v>242288.65</v>
      </c>
      <c r="AX288" s="1">
        <v>95005.19</v>
      </c>
      <c r="AY288" s="1">
        <v>1907034.63</v>
      </c>
      <c r="AZ288" s="1">
        <v>16846413.25</v>
      </c>
      <c r="BA288" s="1">
        <v>411294.6</v>
      </c>
      <c r="BB288" s="1">
        <v>17036.64</v>
      </c>
      <c r="BC288" s="1">
        <v>536847.53999999992</v>
      </c>
    </row>
    <row r="289" spans="1:55" x14ac:dyDescent="0.25">
      <c r="A289" s="10" t="s">
        <v>606</v>
      </c>
      <c r="B289" s="10" t="s">
        <v>607</v>
      </c>
      <c r="C289">
        <v>558.98</v>
      </c>
      <c r="D289" s="1">
        <v>7168878.96</v>
      </c>
      <c r="E289" s="1">
        <v>5157861.66</v>
      </c>
      <c r="F289" s="12">
        <v>0.71947952933494641</v>
      </c>
      <c r="G289" s="28">
        <v>1</v>
      </c>
      <c r="H289" s="1">
        <v>63046.62</v>
      </c>
      <c r="I289" s="1">
        <v>1215819.52</v>
      </c>
      <c r="J289" s="1">
        <v>1278866.1400000001</v>
      </c>
      <c r="K289" s="30">
        <v>0.93035000000000001</v>
      </c>
      <c r="L289" s="1">
        <v>1692882.3</v>
      </c>
      <c r="M289" s="1">
        <v>338576.46</v>
      </c>
      <c r="N289" s="1">
        <v>176830.46</v>
      </c>
      <c r="O289" s="1">
        <v>77957.509999999995</v>
      </c>
      <c r="P289" s="1">
        <v>59444.77</v>
      </c>
      <c r="Q289" s="1">
        <v>107537.48</v>
      </c>
      <c r="R289" s="1">
        <v>41266.839999999997</v>
      </c>
      <c r="S289" s="1">
        <v>65190.95</v>
      </c>
      <c r="T289" s="1">
        <v>89401.96</v>
      </c>
      <c r="U289" s="1">
        <v>49091.16</v>
      </c>
      <c r="V289" s="1">
        <v>133503.31</v>
      </c>
      <c r="W289" s="1">
        <v>115147.11</v>
      </c>
      <c r="X289" s="1">
        <v>78225</v>
      </c>
      <c r="Y289" s="1">
        <v>3025055.31</v>
      </c>
      <c r="Z289" s="1">
        <v>49498.2</v>
      </c>
      <c r="AA289" s="1">
        <v>69872.5</v>
      </c>
      <c r="AB289" s="1">
        <v>150365.62</v>
      </c>
      <c r="AC289" s="1">
        <v>16210.419999999998</v>
      </c>
      <c r="AD289" s="1">
        <v>319177.58</v>
      </c>
      <c r="AE289" s="1">
        <v>83183.819999999992</v>
      </c>
      <c r="AF289" s="1">
        <v>685868.46</v>
      </c>
      <c r="AG289" s="1">
        <v>493579.33999999997</v>
      </c>
      <c r="AH289" s="1">
        <v>1401330.8059799999</v>
      </c>
      <c r="AI289" s="1">
        <v>3269086.7459800001</v>
      </c>
      <c r="AJ289" s="1">
        <v>505412.94</v>
      </c>
      <c r="AK289" s="1">
        <v>2763673.8059800002</v>
      </c>
      <c r="AL289" s="33">
        <v>3233884.7259800001</v>
      </c>
      <c r="AM289" s="1">
        <v>97776.23</v>
      </c>
      <c r="AN289" s="1">
        <v>97776.23</v>
      </c>
      <c r="AO289" s="1">
        <v>101767.09</v>
      </c>
      <c r="AP289" s="1">
        <v>101767.09</v>
      </c>
      <c r="AQ289" s="1">
        <v>19289.18</v>
      </c>
      <c r="AR289" s="1">
        <v>19289.18</v>
      </c>
      <c r="AS289" s="1">
        <v>19954.330000000002</v>
      </c>
      <c r="AT289" s="1">
        <v>19954.330000000002</v>
      </c>
      <c r="AU289" s="1">
        <v>23945.19</v>
      </c>
      <c r="AV289" s="1">
        <v>263397.19</v>
      </c>
      <c r="AW289" s="1">
        <v>104516.67</v>
      </c>
      <c r="AX289" s="1">
        <v>40506.080000000002</v>
      </c>
      <c r="AY289" s="1">
        <v>909938.79</v>
      </c>
      <c r="AZ289" s="1">
        <v>7168878.96</v>
      </c>
      <c r="BA289" s="1">
        <v>151056.60999999999</v>
      </c>
      <c r="BB289" s="1">
        <v>3000.1099999999997</v>
      </c>
      <c r="BC289" s="1">
        <v>163099.84000000005</v>
      </c>
    </row>
    <row r="290" spans="1:55" x14ac:dyDescent="0.25">
      <c r="A290" s="10" t="s">
        <v>608</v>
      </c>
      <c r="B290" s="10" t="s">
        <v>609</v>
      </c>
      <c r="C290">
        <v>370.25</v>
      </c>
      <c r="D290" s="1">
        <v>4254837.79</v>
      </c>
      <c r="E290" s="1">
        <v>2810943.66</v>
      </c>
      <c r="F290" s="12">
        <v>0.66064649200175507</v>
      </c>
      <c r="G290" s="28">
        <v>1</v>
      </c>
      <c r="H290" s="1">
        <v>126625.16</v>
      </c>
      <c r="I290" s="1">
        <v>1186215.0299999998</v>
      </c>
      <c r="J290" s="1">
        <v>1312840.1899999997</v>
      </c>
      <c r="K290" s="30">
        <v>0.93035000000000001</v>
      </c>
      <c r="L290" s="1">
        <v>1055912.3600000001</v>
      </c>
      <c r="M290" s="1">
        <v>211182.47</v>
      </c>
      <c r="N290" s="1">
        <v>116619.37</v>
      </c>
      <c r="O290" s="1">
        <v>51971.67</v>
      </c>
      <c r="P290" s="1">
        <v>33718.15</v>
      </c>
      <c r="Q290" s="1">
        <v>68934.28</v>
      </c>
      <c r="R290" s="1">
        <v>27134.36</v>
      </c>
      <c r="S290" s="1">
        <v>43284.68</v>
      </c>
      <c r="T290" s="1">
        <v>59601.3</v>
      </c>
      <c r="U290" s="1">
        <v>32199.58</v>
      </c>
      <c r="V290" s="1">
        <v>89002.21</v>
      </c>
      <c r="W290" s="1">
        <v>76764.740000000005</v>
      </c>
      <c r="X290" s="1">
        <v>51938.87</v>
      </c>
      <c r="Y290" s="1">
        <v>1918264.0400000003</v>
      </c>
      <c r="Z290" s="1">
        <v>33120</v>
      </c>
      <c r="AA290" s="1">
        <v>46281.25</v>
      </c>
      <c r="AB290" s="1">
        <v>99597.25</v>
      </c>
      <c r="AC290" s="1">
        <v>10737.25</v>
      </c>
      <c r="AD290" s="1">
        <v>211412.75</v>
      </c>
      <c r="AE290" s="1">
        <v>53392.5</v>
      </c>
      <c r="AF290" s="1">
        <v>454296.75</v>
      </c>
      <c r="AG290" s="1">
        <v>326930.75</v>
      </c>
      <c r="AH290" s="1">
        <v>809555.02575000003</v>
      </c>
      <c r="AI290" s="1">
        <v>2045323.52575</v>
      </c>
      <c r="AJ290" s="1">
        <v>334768.94</v>
      </c>
      <c r="AK290" s="1">
        <v>1710554.5857500001</v>
      </c>
      <c r="AL290" s="33">
        <v>2022006.8657500001</v>
      </c>
      <c r="AM290" s="1">
        <v>10642.31</v>
      </c>
      <c r="AN290" s="1">
        <v>10642.31</v>
      </c>
      <c r="AO290" s="1">
        <v>11307.45</v>
      </c>
      <c r="AP290" s="1">
        <v>11307.45</v>
      </c>
      <c r="AQ290" s="1">
        <v>0</v>
      </c>
      <c r="AR290" s="1">
        <v>0</v>
      </c>
      <c r="AS290" s="1">
        <v>0</v>
      </c>
      <c r="AT290" s="1">
        <v>0</v>
      </c>
      <c r="AU290" s="1">
        <v>0</v>
      </c>
      <c r="AV290" s="1">
        <v>174267.84</v>
      </c>
      <c r="AW290" s="1">
        <v>69149.91</v>
      </c>
      <c r="AX290" s="1">
        <v>27249.55</v>
      </c>
      <c r="AY290" s="1">
        <v>314566.82</v>
      </c>
      <c r="AZ290" s="1">
        <v>4254837.79</v>
      </c>
      <c r="BA290" s="1">
        <v>23529.02</v>
      </c>
      <c r="BB290" s="1">
        <v>28.35</v>
      </c>
      <c r="BC290" s="1">
        <v>99848.59</v>
      </c>
    </row>
    <row r="291" spans="1:55" x14ac:dyDescent="0.25">
      <c r="A291" s="10" t="s">
        <v>610</v>
      </c>
      <c r="B291" s="10" t="s">
        <v>611</v>
      </c>
      <c r="C291">
        <v>157</v>
      </c>
      <c r="D291" s="1">
        <v>2205612.84</v>
      </c>
      <c r="E291" s="1">
        <v>1385451.93</v>
      </c>
      <c r="F291" s="12">
        <v>0.62814828825534041</v>
      </c>
      <c r="G291" s="28">
        <v>1</v>
      </c>
      <c r="H291" s="1">
        <v>97002.58</v>
      </c>
      <c r="I291" s="1">
        <v>1067058.6200000001</v>
      </c>
      <c r="J291" s="1">
        <v>1164061.2000000002</v>
      </c>
      <c r="K291" s="30">
        <v>0.93035000000000001</v>
      </c>
      <c r="L291" s="1">
        <v>524787.17000000004</v>
      </c>
      <c r="M291" s="1">
        <v>104957.43</v>
      </c>
      <c r="N291" s="1">
        <v>48802.67</v>
      </c>
      <c r="O291" s="1">
        <v>21549.23</v>
      </c>
      <c r="P291" s="1">
        <v>19015.919999999998</v>
      </c>
      <c r="Q291" s="1">
        <v>30331.08</v>
      </c>
      <c r="R291" s="1">
        <v>11305.98</v>
      </c>
      <c r="S291" s="1">
        <v>18211.23</v>
      </c>
      <c r="T291" s="1">
        <v>24712.73</v>
      </c>
      <c r="U291" s="1">
        <v>13460.48</v>
      </c>
      <c r="V291" s="1">
        <v>36903.35</v>
      </c>
      <c r="W291" s="1">
        <v>31829.279999999999</v>
      </c>
      <c r="X291" s="1">
        <v>21852.33</v>
      </c>
      <c r="Y291" s="1">
        <v>907718.88</v>
      </c>
      <c r="Z291" s="1">
        <v>14040</v>
      </c>
      <c r="AA291" s="1">
        <v>19625</v>
      </c>
      <c r="AB291" s="1">
        <v>42233</v>
      </c>
      <c r="AC291" s="1">
        <v>4553</v>
      </c>
      <c r="AD291" s="1">
        <v>89647</v>
      </c>
      <c r="AE291" s="1">
        <v>23673.5</v>
      </c>
      <c r="AF291" s="1">
        <v>192639</v>
      </c>
      <c r="AG291" s="1">
        <v>138631</v>
      </c>
      <c r="AH291" s="1">
        <v>439755.38099999994</v>
      </c>
      <c r="AI291" s="1">
        <v>964796.88099999994</v>
      </c>
      <c r="AJ291" s="1">
        <v>141954.69</v>
      </c>
      <c r="AK291" s="1">
        <v>822842.19099999988</v>
      </c>
      <c r="AL291" s="33">
        <v>954909.73099999991</v>
      </c>
      <c r="AM291" s="1">
        <v>55872.13</v>
      </c>
      <c r="AN291" s="1">
        <v>55872.13</v>
      </c>
      <c r="AO291" s="1">
        <v>58532.7</v>
      </c>
      <c r="AP291" s="1">
        <v>58532.7</v>
      </c>
      <c r="AQ291" s="1">
        <v>0</v>
      </c>
      <c r="AR291" s="1">
        <v>0</v>
      </c>
      <c r="AS291" s="1">
        <v>0</v>
      </c>
      <c r="AT291" s="1">
        <v>0</v>
      </c>
      <c r="AU291" s="1">
        <v>0</v>
      </c>
      <c r="AV291" s="1">
        <v>73831.03</v>
      </c>
      <c r="AW291" s="1">
        <v>29296.34</v>
      </c>
      <c r="AX291" s="1">
        <v>11047.11</v>
      </c>
      <c r="AY291" s="1">
        <v>342984.13999999996</v>
      </c>
      <c r="AZ291" s="1">
        <v>2205612.84</v>
      </c>
      <c r="BA291" s="1">
        <v>170948.34</v>
      </c>
      <c r="BB291" s="1">
        <v>0</v>
      </c>
      <c r="BC291" s="1">
        <v>82969.360000000015</v>
      </c>
    </row>
    <row r="292" spans="1:55" x14ac:dyDescent="0.25">
      <c r="A292" s="10" t="s">
        <v>612</v>
      </c>
      <c r="B292" s="10" t="s">
        <v>613</v>
      </c>
      <c r="C292">
        <v>173.5</v>
      </c>
      <c r="D292" s="1">
        <v>2004806.84</v>
      </c>
      <c r="E292" s="1">
        <v>1274973.8900000001</v>
      </c>
      <c r="F292" s="12">
        <v>0.63595846969476622</v>
      </c>
      <c r="G292" s="28">
        <v>1</v>
      </c>
      <c r="H292" s="1">
        <v>76827.3</v>
      </c>
      <c r="I292" s="1">
        <v>576589.98</v>
      </c>
      <c r="J292" s="1">
        <v>653417.28</v>
      </c>
      <c r="K292" s="30">
        <v>0.93035000000000001</v>
      </c>
      <c r="L292" s="1">
        <v>499435.13</v>
      </c>
      <c r="M292" s="1">
        <v>99887.02</v>
      </c>
      <c r="N292" s="1">
        <v>54506.879999999997</v>
      </c>
      <c r="O292" s="1">
        <v>23450.63</v>
      </c>
      <c r="P292" s="1">
        <v>15998.19</v>
      </c>
      <c r="Q292" s="1">
        <v>32399.11</v>
      </c>
      <c r="R292" s="1">
        <v>13001.88</v>
      </c>
      <c r="S292" s="1">
        <v>20058.75</v>
      </c>
      <c r="T292" s="1">
        <v>26893.27</v>
      </c>
      <c r="U292" s="1">
        <v>15044.06</v>
      </c>
      <c r="V292" s="1">
        <v>40159.53</v>
      </c>
      <c r="W292" s="1">
        <v>34637.74</v>
      </c>
      <c r="X292" s="1">
        <v>24069.23</v>
      </c>
      <c r="Y292" s="1">
        <v>899541.42</v>
      </c>
      <c r="Z292" s="1">
        <v>15570</v>
      </c>
      <c r="AA292" s="1">
        <v>21687.5</v>
      </c>
      <c r="AB292" s="1">
        <v>46671.5</v>
      </c>
      <c r="AC292" s="1">
        <v>5031.5</v>
      </c>
      <c r="AD292" s="1">
        <v>99068.5</v>
      </c>
      <c r="AE292" s="1">
        <v>25481.5</v>
      </c>
      <c r="AF292" s="1">
        <v>212884.5</v>
      </c>
      <c r="AG292" s="1">
        <v>153200.5</v>
      </c>
      <c r="AH292" s="1">
        <v>381863.69249999995</v>
      </c>
      <c r="AI292" s="1">
        <v>961459.19249999989</v>
      </c>
      <c r="AJ292" s="1">
        <v>156873.49</v>
      </c>
      <c r="AK292" s="1">
        <v>804585.7024999999</v>
      </c>
      <c r="AL292" s="33">
        <v>950532.9524999999</v>
      </c>
      <c r="AM292" s="1">
        <v>6651.44</v>
      </c>
      <c r="AN292" s="1">
        <v>6651.44</v>
      </c>
      <c r="AO292" s="1">
        <v>7316.58</v>
      </c>
      <c r="AP292" s="1">
        <v>7316.58</v>
      </c>
      <c r="AQ292" s="1">
        <v>0</v>
      </c>
      <c r="AR292" s="1">
        <v>0</v>
      </c>
      <c r="AS292" s="1">
        <v>0</v>
      </c>
      <c r="AT292" s="1">
        <v>0</v>
      </c>
      <c r="AU292" s="1">
        <v>0</v>
      </c>
      <c r="AV292" s="1">
        <v>81812.759999999995</v>
      </c>
      <c r="AW292" s="1">
        <v>32463.51</v>
      </c>
      <c r="AX292" s="1">
        <v>12520.06</v>
      </c>
      <c r="AY292" s="1">
        <v>154732.37</v>
      </c>
      <c r="AZ292" s="1">
        <v>2004806.84</v>
      </c>
      <c r="BA292" s="1">
        <v>12806.740000000002</v>
      </c>
      <c r="BB292" s="1">
        <v>0</v>
      </c>
      <c r="BC292" s="1">
        <v>45578.929999999993</v>
      </c>
    </row>
    <row r="293" spans="1:55" x14ac:dyDescent="0.25">
      <c r="A293" s="10" t="s">
        <v>614</v>
      </c>
      <c r="B293" s="10" t="s">
        <v>615</v>
      </c>
      <c r="C293">
        <v>218.21</v>
      </c>
      <c r="D293" s="1">
        <v>2588111.02</v>
      </c>
      <c r="E293" s="1">
        <v>1862097.29</v>
      </c>
      <c r="F293" s="12">
        <v>0.71948122611834486</v>
      </c>
      <c r="G293" s="28">
        <v>1</v>
      </c>
      <c r="H293" s="1">
        <v>25957.32</v>
      </c>
      <c r="I293" s="1">
        <v>753291.97</v>
      </c>
      <c r="J293" s="1">
        <v>779249.28999999992</v>
      </c>
      <c r="K293" s="30">
        <v>0.93035000000000001</v>
      </c>
      <c r="L293" s="1">
        <v>631265.73</v>
      </c>
      <c r="M293" s="1">
        <v>126253.14</v>
      </c>
      <c r="N293" s="1">
        <v>68450.5</v>
      </c>
      <c r="O293" s="1">
        <v>30422.44</v>
      </c>
      <c r="P293" s="1">
        <v>20734.14</v>
      </c>
      <c r="Q293" s="1">
        <v>43428.59</v>
      </c>
      <c r="R293" s="1">
        <v>16393.669999999998</v>
      </c>
      <c r="S293" s="1">
        <v>25337.37</v>
      </c>
      <c r="T293" s="1">
        <v>34888.57</v>
      </c>
      <c r="U293" s="1">
        <v>19003.03</v>
      </c>
      <c r="V293" s="1">
        <v>52098.85</v>
      </c>
      <c r="W293" s="1">
        <v>44935.45</v>
      </c>
      <c r="X293" s="1">
        <v>30403.24</v>
      </c>
      <c r="Y293" s="1">
        <v>1143614.72</v>
      </c>
      <c r="Z293" s="1">
        <v>19451.699999999997</v>
      </c>
      <c r="AA293" s="1">
        <v>27276.249999999996</v>
      </c>
      <c r="AB293" s="1">
        <v>58698.49</v>
      </c>
      <c r="AC293" s="1">
        <v>6328.0899999999992</v>
      </c>
      <c r="AD293" s="1">
        <v>124597.91</v>
      </c>
      <c r="AE293" s="1">
        <v>33763.270000000004</v>
      </c>
      <c r="AF293" s="1">
        <v>267743.67</v>
      </c>
      <c r="AG293" s="1">
        <v>192679.43</v>
      </c>
      <c r="AH293" s="1">
        <v>495989.84271</v>
      </c>
      <c r="AI293" s="1">
        <v>1226528.6527100001</v>
      </c>
      <c r="AJ293" s="1">
        <v>197298.93</v>
      </c>
      <c r="AK293" s="1">
        <v>1029229.7227099999</v>
      </c>
      <c r="AL293" s="33">
        <v>1212786.7727099999</v>
      </c>
      <c r="AM293" s="1">
        <v>17958.89</v>
      </c>
      <c r="AN293" s="1">
        <v>17958.89</v>
      </c>
      <c r="AO293" s="1">
        <v>18624.04</v>
      </c>
      <c r="AP293" s="1">
        <v>18624.04</v>
      </c>
      <c r="AQ293" s="1">
        <v>0</v>
      </c>
      <c r="AR293" s="1">
        <v>0</v>
      </c>
      <c r="AS293" s="1">
        <v>0</v>
      </c>
      <c r="AT293" s="1">
        <v>0</v>
      </c>
      <c r="AU293" s="1">
        <v>0</v>
      </c>
      <c r="AV293" s="1">
        <v>102432.24</v>
      </c>
      <c r="AW293" s="1">
        <v>40645.370000000003</v>
      </c>
      <c r="AX293" s="1">
        <v>15465.96</v>
      </c>
      <c r="AY293" s="1">
        <v>231709.43</v>
      </c>
      <c r="AZ293" s="1">
        <v>2588111.02</v>
      </c>
      <c r="BA293" s="1">
        <v>20691.250000000004</v>
      </c>
      <c r="BB293" s="1">
        <v>0</v>
      </c>
      <c r="BC293" s="1">
        <v>68831.59</v>
      </c>
    </row>
    <row r="294" spans="1:55" x14ac:dyDescent="0.25">
      <c r="A294" s="10" t="s">
        <v>616</v>
      </c>
      <c r="B294" s="10" t="s">
        <v>617</v>
      </c>
      <c r="C294">
        <v>90.5</v>
      </c>
      <c r="D294" s="1">
        <v>1075921.2</v>
      </c>
      <c r="E294" s="1">
        <v>801988.51</v>
      </c>
      <c r="F294" s="12">
        <v>0.74539706997129529</v>
      </c>
      <c r="G294" s="28">
        <v>2</v>
      </c>
      <c r="H294" s="1">
        <v>5228.26</v>
      </c>
      <c r="I294" s="1">
        <v>265018.79000000004</v>
      </c>
      <c r="J294" s="1">
        <v>270247.05000000005</v>
      </c>
      <c r="K294" s="30">
        <v>0.93035000000000001</v>
      </c>
      <c r="L294" s="1">
        <v>265562.59000000003</v>
      </c>
      <c r="M294" s="1">
        <v>53112.51</v>
      </c>
      <c r="N294" s="1">
        <v>27887.24</v>
      </c>
      <c r="O294" s="1">
        <v>12042.21</v>
      </c>
      <c r="P294" s="1">
        <v>8703.27</v>
      </c>
      <c r="Q294" s="1">
        <v>16544.22</v>
      </c>
      <c r="R294" s="1">
        <v>6218.29</v>
      </c>
      <c r="S294" s="1">
        <v>10293.299999999999</v>
      </c>
      <c r="T294" s="1">
        <v>13810.05</v>
      </c>
      <c r="U294" s="1">
        <v>7653.99</v>
      </c>
      <c r="V294" s="1">
        <v>20622.46</v>
      </c>
      <c r="W294" s="1">
        <v>17786.95</v>
      </c>
      <c r="X294" s="1">
        <v>12351.31</v>
      </c>
      <c r="Y294" s="1">
        <v>472588.39</v>
      </c>
      <c r="Z294" s="1">
        <v>7965</v>
      </c>
      <c r="AA294" s="1">
        <v>11312.5</v>
      </c>
      <c r="AB294" s="1">
        <v>24344.5</v>
      </c>
      <c r="AC294" s="1">
        <v>2624.5</v>
      </c>
      <c r="AD294" s="1">
        <v>51675.5</v>
      </c>
      <c r="AE294" s="1">
        <v>12882</v>
      </c>
      <c r="AF294" s="1">
        <v>111043.5</v>
      </c>
      <c r="AG294" s="1">
        <v>79911.5</v>
      </c>
      <c r="AH294" s="1">
        <v>206596.41150000005</v>
      </c>
      <c r="AI294" s="1">
        <v>508355.41150000005</v>
      </c>
      <c r="AJ294" s="1">
        <v>81827.38</v>
      </c>
      <c r="AK294" s="1">
        <v>426528.03150000004</v>
      </c>
      <c r="AL294" s="33">
        <v>502656.13150000002</v>
      </c>
      <c r="AM294" s="1">
        <v>8646.8700000000008</v>
      </c>
      <c r="AN294" s="1">
        <v>8646.8700000000008</v>
      </c>
      <c r="AO294" s="1">
        <v>8646.8700000000008</v>
      </c>
      <c r="AP294" s="1">
        <v>8646.8700000000008</v>
      </c>
      <c r="AQ294" s="1">
        <v>0</v>
      </c>
      <c r="AR294" s="1">
        <v>0</v>
      </c>
      <c r="AS294" s="1">
        <v>0</v>
      </c>
      <c r="AT294" s="1">
        <v>0</v>
      </c>
      <c r="AU294" s="1">
        <v>0</v>
      </c>
      <c r="AV294" s="1">
        <v>42569.24</v>
      </c>
      <c r="AW294" s="1">
        <v>16891.580000000002</v>
      </c>
      <c r="AX294" s="1">
        <v>6628.26</v>
      </c>
      <c r="AY294" s="1">
        <v>100676.56</v>
      </c>
      <c r="AZ294" s="1">
        <v>1075921.2</v>
      </c>
      <c r="BA294" s="1">
        <v>26249.040000000001</v>
      </c>
      <c r="BB294" s="1">
        <v>2.09</v>
      </c>
      <c r="BC294" s="1">
        <v>17643.499999999996</v>
      </c>
    </row>
    <row r="295" spans="1:55" x14ac:dyDescent="0.25">
      <c r="A295" s="10" t="s">
        <v>618</v>
      </c>
      <c r="B295" s="10" t="s">
        <v>619</v>
      </c>
      <c r="C295">
        <v>172.89</v>
      </c>
      <c r="D295" s="1">
        <v>2040787.75</v>
      </c>
      <c r="E295" s="1">
        <v>1412694.38</v>
      </c>
      <c r="F295" s="12">
        <v>0.69222993914972286</v>
      </c>
      <c r="G295" s="28">
        <v>1</v>
      </c>
      <c r="H295" s="1">
        <v>41123.550000000003</v>
      </c>
      <c r="I295" s="1">
        <v>749605.22999999986</v>
      </c>
      <c r="J295" s="1">
        <v>790728.77999999991</v>
      </c>
      <c r="K295" s="30">
        <v>0.93035000000000001</v>
      </c>
      <c r="L295" s="1">
        <v>497533.73</v>
      </c>
      <c r="M295" s="1">
        <v>99506.74</v>
      </c>
      <c r="N295" s="1">
        <v>53873.07</v>
      </c>
      <c r="O295" s="1">
        <v>23450.63</v>
      </c>
      <c r="P295" s="1">
        <v>16363.96</v>
      </c>
      <c r="Q295" s="1">
        <v>33088.449999999997</v>
      </c>
      <c r="R295" s="1">
        <v>12436.58</v>
      </c>
      <c r="S295" s="1">
        <v>20058.75</v>
      </c>
      <c r="T295" s="1">
        <v>26893.27</v>
      </c>
      <c r="U295" s="1">
        <v>15044.06</v>
      </c>
      <c r="V295" s="1">
        <v>40159.53</v>
      </c>
      <c r="W295" s="1">
        <v>34637.74</v>
      </c>
      <c r="X295" s="1">
        <v>24069.23</v>
      </c>
      <c r="Y295" s="1">
        <v>897115.73999999987</v>
      </c>
      <c r="Z295" s="1">
        <v>15267.599999999999</v>
      </c>
      <c r="AA295" s="1">
        <v>21611.249999999996</v>
      </c>
      <c r="AB295" s="1">
        <v>46507.409999999996</v>
      </c>
      <c r="AC295" s="1">
        <v>5013.8099999999995</v>
      </c>
      <c r="AD295" s="1">
        <v>98720.19</v>
      </c>
      <c r="AE295" s="1">
        <v>26117.689999999995</v>
      </c>
      <c r="AF295" s="1">
        <v>212136.02999999997</v>
      </c>
      <c r="AG295" s="1">
        <v>152661.87</v>
      </c>
      <c r="AH295" s="1">
        <v>390793.65038999991</v>
      </c>
      <c r="AI295" s="1">
        <v>968829.50038999994</v>
      </c>
      <c r="AJ295" s="1">
        <v>156321.95000000001</v>
      </c>
      <c r="AK295" s="1">
        <v>812507.55038999999</v>
      </c>
      <c r="AL295" s="33">
        <v>957941.67038999998</v>
      </c>
      <c r="AM295" s="1">
        <v>14633.17</v>
      </c>
      <c r="AN295" s="1">
        <v>14633.17</v>
      </c>
      <c r="AO295" s="1">
        <v>15298.32</v>
      </c>
      <c r="AP295" s="1">
        <v>15298.32</v>
      </c>
      <c r="AQ295" s="1">
        <v>0</v>
      </c>
      <c r="AR295" s="1">
        <v>0</v>
      </c>
      <c r="AS295" s="1">
        <v>0</v>
      </c>
      <c r="AT295" s="1">
        <v>0</v>
      </c>
      <c r="AU295" s="1">
        <v>0</v>
      </c>
      <c r="AV295" s="1">
        <v>81147.62</v>
      </c>
      <c r="AW295" s="1">
        <v>32199.58</v>
      </c>
      <c r="AX295" s="1">
        <v>12520.06</v>
      </c>
      <c r="AY295" s="1">
        <v>185730.24</v>
      </c>
      <c r="AZ295" s="1">
        <v>2040787.75</v>
      </c>
      <c r="BA295" s="1">
        <v>21491.35</v>
      </c>
      <c r="BB295" s="1">
        <v>64.38</v>
      </c>
      <c r="BC295" s="1">
        <v>51001.069999999992</v>
      </c>
    </row>
    <row r="296" spans="1:55" x14ac:dyDescent="0.25">
      <c r="A296" s="10" t="s">
        <v>620</v>
      </c>
      <c r="B296" s="10" t="s">
        <v>621</v>
      </c>
      <c r="C296">
        <v>615.99</v>
      </c>
      <c r="D296" s="1">
        <v>8308093.6900000004</v>
      </c>
      <c r="E296" s="1">
        <v>5924272.9099999992</v>
      </c>
      <c r="F296" s="12">
        <v>0.71307247258546491</v>
      </c>
      <c r="G296" s="28">
        <v>1</v>
      </c>
      <c r="H296" s="1">
        <v>91423.49</v>
      </c>
      <c r="I296" s="1">
        <v>606929.13</v>
      </c>
      <c r="J296" s="1">
        <v>698352.62</v>
      </c>
      <c r="K296" s="30">
        <v>0.93035000000000001</v>
      </c>
      <c r="L296" s="1">
        <v>1883979.18</v>
      </c>
      <c r="M296" s="1">
        <v>627930.25</v>
      </c>
      <c r="N296" s="1">
        <v>223227.17</v>
      </c>
      <c r="O296" s="1">
        <v>74166.679999999993</v>
      </c>
      <c r="P296" s="1">
        <v>60159.82</v>
      </c>
      <c r="Q296" s="1">
        <v>193492.55</v>
      </c>
      <c r="R296" s="1">
        <v>46354.53</v>
      </c>
      <c r="S296" s="1">
        <v>81026.81</v>
      </c>
      <c r="T296" s="1">
        <v>74138.210000000006</v>
      </c>
      <c r="U296" s="1">
        <v>54105.85</v>
      </c>
      <c r="V296" s="1">
        <v>110710.06</v>
      </c>
      <c r="W296" s="1">
        <v>95487.84</v>
      </c>
      <c r="X296" s="1">
        <v>97227.03</v>
      </c>
      <c r="Y296" s="1">
        <v>3622005.9799999991</v>
      </c>
      <c r="Z296" s="1">
        <v>55439.1</v>
      </c>
      <c r="AA296" s="1">
        <v>76998.75</v>
      </c>
      <c r="AB296" s="1">
        <v>165701.31</v>
      </c>
      <c r="AC296" s="1">
        <v>17863.71</v>
      </c>
      <c r="AD296" s="1">
        <v>351730.29</v>
      </c>
      <c r="AE296" s="1">
        <v>479856.21</v>
      </c>
      <c r="AF296" s="1">
        <v>755819.73</v>
      </c>
      <c r="AG296" s="1">
        <v>543919.17000000004</v>
      </c>
      <c r="AH296" s="1">
        <v>1550184.5664899999</v>
      </c>
      <c r="AI296" s="1">
        <v>3997512.8364899997</v>
      </c>
      <c r="AJ296" s="1">
        <v>556959.67000000004</v>
      </c>
      <c r="AK296" s="1">
        <v>3440553.1664900002</v>
      </c>
      <c r="AL296" s="33">
        <v>3958720.5864900001</v>
      </c>
      <c r="AM296" s="1">
        <v>67844.73</v>
      </c>
      <c r="AN296" s="1">
        <v>67844.73</v>
      </c>
      <c r="AO296" s="1">
        <v>70505.3</v>
      </c>
      <c r="AP296" s="1">
        <v>70505.3</v>
      </c>
      <c r="AQ296" s="1">
        <v>0</v>
      </c>
      <c r="AR296" s="1">
        <v>0</v>
      </c>
      <c r="AS296" s="1">
        <v>0</v>
      </c>
      <c r="AT296" s="1">
        <v>0</v>
      </c>
      <c r="AU296" s="1">
        <v>665.14</v>
      </c>
      <c r="AV296" s="1">
        <v>290002.96999999997</v>
      </c>
      <c r="AW296" s="1">
        <v>115073.91</v>
      </c>
      <c r="AX296" s="1">
        <v>44924.93</v>
      </c>
      <c r="AY296" s="1">
        <v>727367.01</v>
      </c>
      <c r="AZ296" s="1">
        <v>8308093.6900000004</v>
      </c>
      <c r="BA296" s="1">
        <v>83918.49</v>
      </c>
      <c r="BB296" s="1">
        <v>60.74</v>
      </c>
      <c r="BC296" s="1">
        <v>158360.58999999997</v>
      </c>
    </row>
    <row r="297" spans="1:55" x14ac:dyDescent="0.25">
      <c r="A297" s="10" t="s">
        <v>622</v>
      </c>
      <c r="B297" s="10" t="s">
        <v>623</v>
      </c>
      <c r="C297">
        <v>167.97</v>
      </c>
      <c r="D297" s="1">
        <v>2066430.64</v>
      </c>
      <c r="E297" s="1">
        <v>1333098.05</v>
      </c>
      <c r="F297" s="12">
        <v>0.64512112054242488</v>
      </c>
      <c r="G297" s="28">
        <v>1</v>
      </c>
      <c r="H297" s="1">
        <v>70180.83</v>
      </c>
      <c r="I297" s="1">
        <v>411747.97</v>
      </c>
      <c r="J297" s="1">
        <v>481928.8</v>
      </c>
      <c r="K297" s="30">
        <v>0.93035000000000001</v>
      </c>
      <c r="L297" s="1">
        <v>504505.54</v>
      </c>
      <c r="M297" s="1">
        <v>100901.1</v>
      </c>
      <c r="N297" s="1">
        <v>52605.47</v>
      </c>
      <c r="O297" s="1">
        <v>23450.63</v>
      </c>
      <c r="P297" s="1">
        <v>16892.900000000001</v>
      </c>
      <c r="Q297" s="1">
        <v>31709.77</v>
      </c>
      <c r="R297" s="1">
        <v>12436.58</v>
      </c>
      <c r="S297" s="1">
        <v>19530.89</v>
      </c>
      <c r="T297" s="1">
        <v>26893.27</v>
      </c>
      <c r="U297" s="1">
        <v>14516.2</v>
      </c>
      <c r="V297" s="1">
        <v>40159.53</v>
      </c>
      <c r="W297" s="1">
        <v>34637.74</v>
      </c>
      <c r="X297" s="1">
        <v>23435.83</v>
      </c>
      <c r="Y297" s="1">
        <v>901675.45</v>
      </c>
      <c r="Z297" s="1">
        <v>14952.599999999999</v>
      </c>
      <c r="AA297" s="1">
        <v>20996.25</v>
      </c>
      <c r="AB297" s="1">
        <v>45183.929999999993</v>
      </c>
      <c r="AC297" s="1">
        <v>4871.1299999999992</v>
      </c>
      <c r="AD297" s="1">
        <v>95910.87</v>
      </c>
      <c r="AE297" s="1">
        <v>24950.399999999998</v>
      </c>
      <c r="AF297" s="1">
        <v>206099.19</v>
      </c>
      <c r="AG297" s="1">
        <v>148317.51</v>
      </c>
      <c r="AH297" s="1">
        <v>399917.73747000005</v>
      </c>
      <c r="AI297" s="1">
        <v>961199.61747000006</v>
      </c>
      <c r="AJ297" s="1">
        <v>151873.43</v>
      </c>
      <c r="AK297" s="1">
        <v>809326.18747</v>
      </c>
      <c r="AL297" s="33">
        <v>950621.62746999995</v>
      </c>
      <c r="AM297" s="1">
        <v>22614.91</v>
      </c>
      <c r="AN297" s="1">
        <v>22614.91</v>
      </c>
      <c r="AO297" s="1">
        <v>23280.05</v>
      </c>
      <c r="AP297" s="1">
        <v>23280.05</v>
      </c>
      <c r="AQ297" s="1">
        <v>0</v>
      </c>
      <c r="AR297" s="1">
        <v>0</v>
      </c>
      <c r="AS297" s="1">
        <v>0</v>
      </c>
      <c r="AT297" s="1">
        <v>0</v>
      </c>
      <c r="AU297" s="1">
        <v>0</v>
      </c>
      <c r="AV297" s="1">
        <v>79152.179999999993</v>
      </c>
      <c r="AW297" s="1">
        <v>31407.78</v>
      </c>
      <c r="AX297" s="1">
        <v>11783.58</v>
      </c>
      <c r="AY297" s="1">
        <v>214133.45999999996</v>
      </c>
      <c r="AZ297" s="1">
        <v>2066430.64</v>
      </c>
      <c r="BA297" s="1">
        <v>24509.37</v>
      </c>
      <c r="BB297" s="1">
        <v>0</v>
      </c>
      <c r="BC297" s="1">
        <v>41962.25</v>
      </c>
    </row>
    <row r="298" spans="1:55" x14ac:dyDescent="0.25">
      <c r="A298" s="10" t="s">
        <v>624</v>
      </c>
      <c r="B298" s="10" t="s">
        <v>625</v>
      </c>
      <c r="C298">
        <v>123.04</v>
      </c>
      <c r="D298" s="1">
        <v>1687283.61</v>
      </c>
      <c r="E298" s="1">
        <v>1273511.51</v>
      </c>
      <c r="F298" s="12">
        <v>0.75477027243807571</v>
      </c>
      <c r="G298" s="28">
        <v>2</v>
      </c>
      <c r="H298" s="1">
        <v>13438.25</v>
      </c>
      <c r="I298" s="1">
        <v>1041842.38</v>
      </c>
      <c r="J298" s="1">
        <v>1055280.6299999999</v>
      </c>
      <c r="K298" s="30">
        <v>0.93035000000000001</v>
      </c>
      <c r="L298" s="1">
        <v>401195.99</v>
      </c>
      <c r="M298" s="1">
        <v>80239.19</v>
      </c>
      <c r="N298" s="1">
        <v>38661.85</v>
      </c>
      <c r="O298" s="1">
        <v>17112.62</v>
      </c>
      <c r="P298" s="1">
        <v>14388.43</v>
      </c>
      <c r="Q298" s="1">
        <v>23437.65</v>
      </c>
      <c r="R298" s="1">
        <v>8479.48</v>
      </c>
      <c r="S298" s="1">
        <v>14252.27</v>
      </c>
      <c r="T298" s="1">
        <v>19624.82</v>
      </c>
      <c r="U298" s="1">
        <v>10557.23</v>
      </c>
      <c r="V298" s="1">
        <v>29305.599999999999</v>
      </c>
      <c r="W298" s="1">
        <v>25276.19</v>
      </c>
      <c r="X298" s="1">
        <v>17101.82</v>
      </c>
      <c r="Y298" s="1">
        <v>699633.1399999999</v>
      </c>
      <c r="Z298" s="1">
        <v>11021.400000000001</v>
      </c>
      <c r="AA298" s="1">
        <v>15380</v>
      </c>
      <c r="AB298" s="1">
        <v>33097.760000000002</v>
      </c>
      <c r="AC298" s="1">
        <v>3568.16</v>
      </c>
      <c r="AD298" s="1">
        <v>70255.839999999997</v>
      </c>
      <c r="AE298" s="1">
        <v>18431.43</v>
      </c>
      <c r="AF298" s="1">
        <v>150970.08000000002</v>
      </c>
      <c r="AG298" s="1">
        <v>108644.32</v>
      </c>
      <c r="AH298" s="1">
        <v>334727.98703999998</v>
      </c>
      <c r="AI298" s="1">
        <v>746096.97704000003</v>
      </c>
      <c r="AJ298" s="1">
        <v>111249.07</v>
      </c>
      <c r="AK298" s="1">
        <v>634847.90703999996</v>
      </c>
      <c r="AL298" s="33">
        <v>738348.47704000003</v>
      </c>
      <c r="AM298" s="1">
        <v>39243.519999999997</v>
      </c>
      <c r="AN298" s="1">
        <v>39243.519999999997</v>
      </c>
      <c r="AO298" s="1">
        <v>40573.81</v>
      </c>
      <c r="AP298" s="1">
        <v>40573.81</v>
      </c>
      <c r="AQ298" s="1">
        <v>0</v>
      </c>
      <c r="AR298" s="1">
        <v>0</v>
      </c>
      <c r="AS298" s="1">
        <v>0</v>
      </c>
      <c r="AT298" s="1">
        <v>0</v>
      </c>
      <c r="AU298" s="1">
        <v>0</v>
      </c>
      <c r="AV298" s="1">
        <v>57867.56</v>
      </c>
      <c r="AW298" s="1">
        <v>22961.99</v>
      </c>
      <c r="AX298" s="1">
        <v>8837.69</v>
      </c>
      <c r="AY298" s="1">
        <v>249301.89999999997</v>
      </c>
      <c r="AZ298" s="1">
        <v>1687283.61</v>
      </c>
      <c r="BA298" s="1">
        <v>227754.00000000003</v>
      </c>
      <c r="BB298" s="1">
        <v>0</v>
      </c>
      <c r="BC298" s="1">
        <v>56426.400000000001</v>
      </c>
    </row>
    <row r="299" spans="1:55" x14ac:dyDescent="0.25">
      <c r="A299" s="10" t="s">
        <v>626</v>
      </c>
      <c r="B299" s="10" t="s">
        <v>627</v>
      </c>
      <c r="C299">
        <v>328.52</v>
      </c>
      <c r="D299" s="1">
        <v>4248156.96</v>
      </c>
      <c r="E299" s="1">
        <v>3108946.3200000003</v>
      </c>
      <c r="F299" s="12">
        <v>0.73183414578918959</v>
      </c>
      <c r="G299" s="28">
        <v>2</v>
      </c>
      <c r="H299" s="1">
        <v>33805.199999999997</v>
      </c>
      <c r="I299" s="1">
        <v>1641253.7500000002</v>
      </c>
      <c r="J299" s="1">
        <v>1675058.9500000002</v>
      </c>
      <c r="K299" s="30">
        <v>0.9</v>
      </c>
      <c r="L299" s="1">
        <v>988607.07</v>
      </c>
      <c r="M299" s="1">
        <v>240008.86</v>
      </c>
      <c r="N299" s="1">
        <v>104543.6</v>
      </c>
      <c r="O299" s="1">
        <v>42000.99</v>
      </c>
      <c r="P299" s="1">
        <v>33575.54</v>
      </c>
      <c r="Q299" s="1">
        <v>72541.740000000005</v>
      </c>
      <c r="R299" s="1">
        <v>22968.03</v>
      </c>
      <c r="S299" s="1">
        <v>38298.15</v>
      </c>
      <c r="T299" s="1">
        <v>46406.84</v>
      </c>
      <c r="U299" s="1">
        <v>27574.66</v>
      </c>
      <c r="V299" s="1">
        <v>69299.009999999995</v>
      </c>
      <c r="W299" s="1">
        <v>59770.65</v>
      </c>
      <c r="X299" s="1">
        <v>45955.35</v>
      </c>
      <c r="Y299" s="1">
        <v>1791550.49</v>
      </c>
      <c r="Z299" s="1">
        <v>29379.599999999999</v>
      </c>
      <c r="AA299" s="1">
        <v>41065</v>
      </c>
      <c r="AB299" s="1">
        <v>88371.88</v>
      </c>
      <c r="AC299" s="1">
        <v>9527.08</v>
      </c>
      <c r="AD299" s="1">
        <v>187584.91999999998</v>
      </c>
      <c r="AE299" s="1">
        <v>113945.58</v>
      </c>
      <c r="AF299" s="1">
        <v>403094.04000000004</v>
      </c>
      <c r="AG299" s="1">
        <v>290083.16000000003</v>
      </c>
      <c r="AH299" s="1">
        <v>837142.02252</v>
      </c>
      <c r="AI299" s="1">
        <v>2000193.2825200004</v>
      </c>
      <c r="AJ299" s="1">
        <v>297037.92</v>
      </c>
      <c r="AK299" s="1">
        <v>1703155.3625200004</v>
      </c>
      <c r="AL299" s="33">
        <v>1970489.4825200005</v>
      </c>
      <c r="AM299" s="1">
        <v>62414.26</v>
      </c>
      <c r="AN299" s="1">
        <v>62414.26</v>
      </c>
      <c r="AO299" s="1">
        <v>64988.04</v>
      </c>
      <c r="AP299" s="1">
        <v>64988.04</v>
      </c>
      <c r="AQ299" s="1">
        <v>0</v>
      </c>
      <c r="AR299" s="1">
        <v>0</v>
      </c>
      <c r="AS299" s="1">
        <v>0</v>
      </c>
      <c r="AT299" s="1">
        <v>0</v>
      </c>
      <c r="AU299" s="1">
        <v>0</v>
      </c>
      <c r="AV299" s="1">
        <v>149279.47</v>
      </c>
      <c r="AW299" s="1">
        <v>59234.47</v>
      </c>
      <c r="AX299" s="1">
        <v>22798.36</v>
      </c>
      <c r="AY299" s="1">
        <v>486116.9</v>
      </c>
      <c r="AZ299" s="1">
        <v>4248156.96</v>
      </c>
      <c r="BA299" s="1">
        <v>135297.28</v>
      </c>
      <c r="BB299" s="1">
        <v>0</v>
      </c>
      <c r="BC299" s="1">
        <v>162290.62</v>
      </c>
    </row>
    <row r="300" spans="1:55" x14ac:dyDescent="0.25">
      <c r="A300" s="10" t="s">
        <v>628</v>
      </c>
      <c r="B300" s="10" t="s">
        <v>629</v>
      </c>
      <c r="C300">
        <v>363.12</v>
      </c>
      <c r="D300" s="1">
        <v>4596616</v>
      </c>
      <c r="E300" s="1">
        <v>2893551.3200000003</v>
      </c>
      <c r="F300" s="12">
        <v>0.62949598574255505</v>
      </c>
      <c r="G300" s="28">
        <v>1</v>
      </c>
      <c r="H300" s="1">
        <v>198169.91</v>
      </c>
      <c r="I300" s="1">
        <v>2095950.0799999998</v>
      </c>
      <c r="J300" s="1">
        <v>2294119.9899999998</v>
      </c>
      <c r="K300" s="30">
        <v>0.9</v>
      </c>
      <c r="L300" s="1">
        <v>1082778.75</v>
      </c>
      <c r="M300" s="1">
        <v>216555.75</v>
      </c>
      <c r="N300" s="1">
        <v>110975.62</v>
      </c>
      <c r="O300" s="1">
        <v>48436.87</v>
      </c>
      <c r="P300" s="1">
        <v>37781.910000000003</v>
      </c>
      <c r="Q300" s="1">
        <v>67352.350000000006</v>
      </c>
      <c r="R300" s="1">
        <v>25702.32</v>
      </c>
      <c r="S300" s="1">
        <v>40851.360000000001</v>
      </c>
      <c r="T300" s="1">
        <v>55547.58</v>
      </c>
      <c r="U300" s="1">
        <v>30638.52</v>
      </c>
      <c r="V300" s="1">
        <v>82948.81</v>
      </c>
      <c r="W300" s="1">
        <v>71543.66</v>
      </c>
      <c r="X300" s="1">
        <v>49019.040000000001</v>
      </c>
      <c r="Y300" s="1">
        <v>1920132.5400000005</v>
      </c>
      <c r="Z300" s="1">
        <v>32230.799999999996</v>
      </c>
      <c r="AA300" s="1">
        <v>45390</v>
      </c>
      <c r="AB300" s="1">
        <v>97679.28</v>
      </c>
      <c r="AC300" s="1">
        <v>10530.48</v>
      </c>
      <c r="AD300" s="1">
        <v>207341.52000000002</v>
      </c>
      <c r="AE300" s="1">
        <v>54590.299999999996</v>
      </c>
      <c r="AF300" s="1">
        <v>445548.24</v>
      </c>
      <c r="AG300" s="1">
        <v>320634.95999999996</v>
      </c>
      <c r="AH300" s="1">
        <v>918302.68212000001</v>
      </c>
      <c r="AI300" s="1">
        <v>2132248.2621200001</v>
      </c>
      <c r="AJ300" s="1">
        <v>328322.21000000002</v>
      </c>
      <c r="AK300" s="1">
        <v>1803926.0521200001</v>
      </c>
      <c r="AL300" s="33">
        <v>2099416.0321200001</v>
      </c>
      <c r="AM300" s="1">
        <v>78500.41</v>
      </c>
      <c r="AN300" s="1">
        <v>78500.41</v>
      </c>
      <c r="AO300" s="1">
        <v>81717.64</v>
      </c>
      <c r="AP300" s="1">
        <v>81717.64</v>
      </c>
      <c r="AQ300" s="1">
        <v>0</v>
      </c>
      <c r="AR300" s="1">
        <v>0</v>
      </c>
      <c r="AS300" s="1">
        <v>0</v>
      </c>
      <c r="AT300" s="1">
        <v>0</v>
      </c>
      <c r="AU300" s="1">
        <v>0</v>
      </c>
      <c r="AV300" s="1">
        <v>165365.62</v>
      </c>
      <c r="AW300" s="1">
        <v>65617.490000000005</v>
      </c>
      <c r="AX300" s="1">
        <v>25648.16</v>
      </c>
      <c r="AY300" s="1">
        <v>577067.37000000011</v>
      </c>
      <c r="AZ300" s="1">
        <v>4596616</v>
      </c>
      <c r="BA300" s="1">
        <v>222103.19</v>
      </c>
      <c r="BB300" s="1">
        <v>0</v>
      </c>
      <c r="BC300" s="1">
        <v>144259.82999999999</v>
      </c>
    </row>
    <row r="301" spans="1:55" x14ac:dyDescent="0.25">
      <c r="A301" s="10" t="s">
        <v>630</v>
      </c>
      <c r="B301" s="10" t="s">
        <v>631</v>
      </c>
      <c r="C301">
        <v>240.14</v>
      </c>
      <c r="D301" s="1">
        <v>2944171.88</v>
      </c>
      <c r="E301" s="1">
        <v>2066247.14</v>
      </c>
      <c r="F301" s="12">
        <v>0.7018092775208491</v>
      </c>
      <c r="G301" s="28">
        <v>1</v>
      </c>
      <c r="H301" s="1">
        <v>52830.85</v>
      </c>
      <c r="I301" s="1">
        <v>1329119.3899999999</v>
      </c>
      <c r="J301" s="1">
        <v>1381950.24</v>
      </c>
      <c r="K301" s="30">
        <v>0.9</v>
      </c>
      <c r="L301" s="1">
        <v>702641.25</v>
      </c>
      <c r="M301" s="1">
        <v>140528.25</v>
      </c>
      <c r="N301" s="1">
        <v>72961.87</v>
      </c>
      <c r="O301" s="1">
        <v>31882.5</v>
      </c>
      <c r="P301" s="1">
        <v>23886.74</v>
      </c>
      <c r="Q301" s="1">
        <v>45346.14</v>
      </c>
      <c r="R301" s="1">
        <v>16952.59</v>
      </c>
      <c r="S301" s="1">
        <v>26808.7</v>
      </c>
      <c r="T301" s="1">
        <v>36562.959999999999</v>
      </c>
      <c r="U301" s="1">
        <v>20170.349999999999</v>
      </c>
      <c r="V301" s="1">
        <v>54599.22</v>
      </c>
      <c r="W301" s="1">
        <v>47092.03</v>
      </c>
      <c r="X301" s="1">
        <v>32168.74</v>
      </c>
      <c r="Y301" s="1">
        <v>1251601.3400000001</v>
      </c>
      <c r="Z301" s="1">
        <v>21522.6</v>
      </c>
      <c r="AA301" s="1">
        <v>30017.5</v>
      </c>
      <c r="AB301" s="1">
        <v>64597.659999999996</v>
      </c>
      <c r="AC301" s="1">
        <v>6964.0599999999995</v>
      </c>
      <c r="AD301" s="1">
        <v>137119.94</v>
      </c>
      <c r="AE301" s="1">
        <v>37136.32</v>
      </c>
      <c r="AF301" s="1">
        <v>294651.77999999997</v>
      </c>
      <c r="AG301" s="1">
        <v>212043.62</v>
      </c>
      <c r="AH301" s="1">
        <v>583339.75913999998</v>
      </c>
      <c r="AI301" s="1">
        <v>1387393.23914</v>
      </c>
      <c r="AJ301" s="1">
        <v>217127.38</v>
      </c>
      <c r="AK301" s="1">
        <v>1170265.8591399998</v>
      </c>
      <c r="AL301" s="33">
        <v>1365680.49914</v>
      </c>
      <c r="AM301" s="1">
        <v>38606.76</v>
      </c>
      <c r="AN301" s="1">
        <v>38606.76</v>
      </c>
      <c r="AO301" s="1">
        <v>39893.65</v>
      </c>
      <c r="AP301" s="1">
        <v>39893.65</v>
      </c>
      <c r="AQ301" s="1">
        <v>0</v>
      </c>
      <c r="AR301" s="1">
        <v>0</v>
      </c>
      <c r="AS301" s="1">
        <v>0</v>
      </c>
      <c r="AT301" s="1">
        <v>0</v>
      </c>
      <c r="AU301" s="1">
        <v>0</v>
      </c>
      <c r="AV301" s="1">
        <v>109385.82</v>
      </c>
      <c r="AW301" s="1">
        <v>43404.57</v>
      </c>
      <c r="AX301" s="1">
        <v>17098.77</v>
      </c>
      <c r="AY301" s="1">
        <v>326889.98000000004</v>
      </c>
      <c r="AZ301" s="1">
        <v>2944171.88</v>
      </c>
      <c r="BA301" s="1">
        <v>96887.45</v>
      </c>
      <c r="BB301" s="1">
        <v>0</v>
      </c>
      <c r="BC301" s="1">
        <v>84846.12000000001</v>
      </c>
    </row>
    <row r="302" spans="1:55" x14ac:dyDescent="0.25">
      <c r="A302" s="10" t="s">
        <v>632</v>
      </c>
      <c r="B302" s="10" t="s">
        <v>633</v>
      </c>
      <c r="C302">
        <v>138.5</v>
      </c>
      <c r="D302" s="1">
        <v>1823211.31</v>
      </c>
      <c r="E302" s="1">
        <v>1590226.12</v>
      </c>
      <c r="F302" s="12">
        <v>0.87221163629135234</v>
      </c>
      <c r="G302" s="28">
        <v>2</v>
      </c>
      <c r="H302" s="1">
        <v>4147.42</v>
      </c>
      <c r="I302" s="1">
        <v>943905.44000000006</v>
      </c>
      <c r="J302" s="1">
        <v>948052.8600000001</v>
      </c>
      <c r="K302" s="30">
        <v>0.9</v>
      </c>
      <c r="L302" s="1">
        <v>429187.5</v>
      </c>
      <c r="M302" s="1">
        <v>85837.5</v>
      </c>
      <c r="N302" s="1">
        <v>42305.62</v>
      </c>
      <c r="O302" s="1">
        <v>18393.75</v>
      </c>
      <c r="P302" s="1">
        <v>15226.25</v>
      </c>
      <c r="Q302" s="1">
        <v>26674.2</v>
      </c>
      <c r="R302" s="1">
        <v>9296.58</v>
      </c>
      <c r="S302" s="1">
        <v>15574.58</v>
      </c>
      <c r="T302" s="1">
        <v>21094.02</v>
      </c>
      <c r="U302" s="1">
        <v>11489.44</v>
      </c>
      <c r="V302" s="1">
        <v>31499.55</v>
      </c>
      <c r="W302" s="1">
        <v>27168.48</v>
      </c>
      <c r="X302" s="1">
        <v>18688.5</v>
      </c>
      <c r="Y302" s="1">
        <v>752435.96999999986</v>
      </c>
      <c r="Z302" s="1">
        <v>12420</v>
      </c>
      <c r="AA302" s="1">
        <v>17312.5</v>
      </c>
      <c r="AB302" s="1">
        <v>37256.5</v>
      </c>
      <c r="AC302" s="1">
        <v>4016.5</v>
      </c>
      <c r="AD302" s="1">
        <v>79083.5</v>
      </c>
      <c r="AE302" s="1">
        <v>21978.5</v>
      </c>
      <c r="AF302" s="1">
        <v>169939.5</v>
      </c>
      <c r="AG302" s="1">
        <v>122295.5</v>
      </c>
      <c r="AH302" s="1">
        <v>367227.52649999992</v>
      </c>
      <c r="AI302" s="1">
        <v>831530.02649999992</v>
      </c>
      <c r="AJ302" s="1">
        <v>125227.54</v>
      </c>
      <c r="AK302" s="1">
        <v>706302.48649999988</v>
      </c>
      <c r="AL302" s="33">
        <v>819007.26649999991</v>
      </c>
      <c r="AM302" s="1">
        <v>37963.31</v>
      </c>
      <c r="AN302" s="1">
        <v>37963.31</v>
      </c>
      <c r="AO302" s="1">
        <v>39250.199999999997</v>
      </c>
      <c r="AP302" s="1">
        <v>39250.199999999997</v>
      </c>
      <c r="AQ302" s="1">
        <v>0</v>
      </c>
      <c r="AR302" s="1">
        <v>0</v>
      </c>
      <c r="AS302" s="1">
        <v>0</v>
      </c>
      <c r="AT302" s="1">
        <v>0</v>
      </c>
      <c r="AU302" s="1">
        <v>0</v>
      </c>
      <c r="AV302" s="1">
        <v>63057.7</v>
      </c>
      <c r="AW302" s="1">
        <v>25021.45</v>
      </c>
      <c r="AX302" s="1">
        <v>9261.83</v>
      </c>
      <c r="AY302" s="1">
        <v>251767.99999999997</v>
      </c>
      <c r="AZ302" s="1">
        <v>1823211.31</v>
      </c>
      <c r="BA302" s="1">
        <v>167034.01</v>
      </c>
      <c r="BB302" s="1">
        <v>0</v>
      </c>
      <c r="BC302" s="1">
        <v>75185.13</v>
      </c>
    </row>
    <row r="303" spans="1:55" x14ac:dyDescent="0.25">
      <c r="A303" s="10" t="s">
        <v>634</v>
      </c>
      <c r="B303" s="10" t="s">
        <v>635</v>
      </c>
      <c r="C303">
        <v>75.64</v>
      </c>
      <c r="D303" s="1">
        <v>977817.52</v>
      </c>
      <c r="E303" s="1">
        <v>736795.23</v>
      </c>
      <c r="F303" s="12">
        <v>0.75350994938196647</v>
      </c>
      <c r="G303" s="28">
        <v>2</v>
      </c>
      <c r="H303" s="1">
        <v>6223.58</v>
      </c>
      <c r="I303" s="1">
        <v>421908.23</v>
      </c>
      <c r="J303" s="1">
        <v>428131.81</v>
      </c>
      <c r="K303" s="30">
        <v>0.9</v>
      </c>
      <c r="L303" s="1">
        <v>232374.37</v>
      </c>
      <c r="M303" s="1">
        <v>46474.87</v>
      </c>
      <c r="N303" s="1">
        <v>22685.62</v>
      </c>
      <c r="O303" s="1">
        <v>9810</v>
      </c>
      <c r="P303" s="1">
        <v>8140.08</v>
      </c>
      <c r="Q303" s="1">
        <v>14003.95</v>
      </c>
      <c r="R303" s="1">
        <v>4921.72</v>
      </c>
      <c r="S303" s="1">
        <v>8425.59</v>
      </c>
      <c r="T303" s="1">
        <v>11250.14</v>
      </c>
      <c r="U303" s="1">
        <v>6127.7</v>
      </c>
      <c r="V303" s="1">
        <v>16799.759999999998</v>
      </c>
      <c r="W303" s="1">
        <v>14489.85</v>
      </c>
      <c r="X303" s="1">
        <v>10110.17</v>
      </c>
      <c r="Y303" s="1">
        <v>405613.82</v>
      </c>
      <c r="Z303" s="1">
        <v>6762.6000000000013</v>
      </c>
      <c r="AA303" s="1">
        <v>9455.0000000000018</v>
      </c>
      <c r="AB303" s="1">
        <v>20347.160000000003</v>
      </c>
      <c r="AC303" s="1">
        <v>2193.5600000000004</v>
      </c>
      <c r="AD303" s="1">
        <v>43190.44</v>
      </c>
      <c r="AE303" s="1">
        <v>11371.190000000002</v>
      </c>
      <c r="AF303" s="1">
        <v>92810.280000000013</v>
      </c>
      <c r="AG303" s="1">
        <v>66790.12000000001</v>
      </c>
      <c r="AH303" s="1">
        <v>196287.12563999998</v>
      </c>
      <c r="AI303" s="1">
        <v>449207.47564000002</v>
      </c>
      <c r="AJ303" s="1">
        <v>68391.41</v>
      </c>
      <c r="AK303" s="1">
        <v>380816.06563999993</v>
      </c>
      <c r="AL303" s="33">
        <v>442368.32563999994</v>
      </c>
      <c r="AM303" s="1">
        <v>18659.93</v>
      </c>
      <c r="AN303" s="1">
        <v>18659.93</v>
      </c>
      <c r="AO303" s="1">
        <v>19946.82</v>
      </c>
      <c r="AP303" s="1">
        <v>19946.82</v>
      </c>
      <c r="AQ303" s="1">
        <v>0</v>
      </c>
      <c r="AR303" s="1">
        <v>0</v>
      </c>
      <c r="AS303" s="1">
        <v>0</v>
      </c>
      <c r="AT303" s="1">
        <v>0</v>
      </c>
      <c r="AU303" s="1">
        <v>0</v>
      </c>
      <c r="AV303" s="1">
        <v>34102.629999999997</v>
      </c>
      <c r="AW303" s="1">
        <v>13532.01</v>
      </c>
      <c r="AX303" s="1">
        <v>4987.1400000000003</v>
      </c>
      <c r="AY303" s="1">
        <v>129835.28</v>
      </c>
      <c r="AZ303" s="1">
        <v>977817.52</v>
      </c>
      <c r="BA303" s="1">
        <v>50429.37999999999</v>
      </c>
      <c r="BB303" s="1">
        <v>0</v>
      </c>
      <c r="BC303" s="1">
        <v>31255.15</v>
      </c>
    </row>
    <row r="304" spans="1:55" x14ac:dyDescent="0.25">
      <c r="A304" s="10" t="s">
        <v>636</v>
      </c>
      <c r="B304" s="10" t="s">
        <v>637</v>
      </c>
      <c r="C304">
        <v>56.3</v>
      </c>
      <c r="D304" s="1">
        <v>727212.53</v>
      </c>
      <c r="E304" s="1">
        <v>734786.84</v>
      </c>
      <c r="F304" s="12">
        <v>1.0104155383571292</v>
      </c>
      <c r="G304" s="28">
        <v>4</v>
      </c>
      <c r="H304" s="1">
        <v>55.95</v>
      </c>
      <c r="I304" s="1">
        <v>260419.44000000006</v>
      </c>
      <c r="J304" s="1">
        <v>260475.39000000007</v>
      </c>
      <c r="K304" s="30">
        <v>0.9</v>
      </c>
      <c r="L304" s="1">
        <v>180258.75</v>
      </c>
      <c r="M304" s="1">
        <v>36051.75</v>
      </c>
      <c r="N304" s="1">
        <v>16554.37</v>
      </c>
      <c r="O304" s="1">
        <v>6744.37</v>
      </c>
      <c r="P304" s="1">
        <v>6316.65</v>
      </c>
      <c r="Q304" s="1">
        <v>9335.9699999999993</v>
      </c>
      <c r="R304" s="1">
        <v>3828</v>
      </c>
      <c r="S304" s="1">
        <v>6127.7</v>
      </c>
      <c r="T304" s="1">
        <v>7734.47</v>
      </c>
      <c r="U304" s="1">
        <v>4340.45</v>
      </c>
      <c r="V304" s="1">
        <v>11549.83</v>
      </c>
      <c r="W304" s="1">
        <v>9961.77</v>
      </c>
      <c r="X304" s="1">
        <v>7352.85</v>
      </c>
      <c r="Y304" s="1">
        <v>306156.93</v>
      </c>
      <c r="Z304" s="1">
        <v>5007.6000000000004</v>
      </c>
      <c r="AA304" s="1">
        <v>7037.5</v>
      </c>
      <c r="AB304" s="1">
        <v>15144.699999999999</v>
      </c>
      <c r="AC304" s="1">
        <v>1632.6999999999998</v>
      </c>
      <c r="AD304" s="1">
        <v>16073.650000000001</v>
      </c>
      <c r="AE304" s="1">
        <v>8244.48</v>
      </c>
      <c r="AF304" s="1">
        <v>69080.100000000006</v>
      </c>
      <c r="AG304" s="1">
        <v>49712.899999999994</v>
      </c>
      <c r="AH304" s="1">
        <v>149966.7573</v>
      </c>
      <c r="AI304" s="1">
        <v>321900.3873</v>
      </c>
      <c r="AJ304" s="1">
        <v>50904.77</v>
      </c>
      <c r="AK304" s="1">
        <v>270995.61729999998</v>
      </c>
      <c r="AL304" s="33">
        <v>316809.90729999996</v>
      </c>
      <c r="AM304" s="1">
        <v>16086.15</v>
      </c>
      <c r="AN304" s="1">
        <v>16086.15</v>
      </c>
      <c r="AO304" s="1">
        <v>16729.59</v>
      </c>
      <c r="AP304" s="1">
        <v>16729.59</v>
      </c>
      <c r="AQ304" s="1">
        <v>0</v>
      </c>
      <c r="AR304" s="1">
        <v>0</v>
      </c>
      <c r="AS304" s="1">
        <v>0</v>
      </c>
      <c r="AT304" s="1">
        <v>0</v>
      </c>
      <c r="AU304" s="1">
        <v>0</v>
      </c>
      <c r="AV304" s="1">
        <v>25094.39</v>
      </c>
      <c r="AW304" s="1">
        <v>9957.51</v>
      </c>
      <c r="AX304" s="1">
        <v>3562.24</v>
      </c>
      <c r="AY304" s="1">
        <v>104245.62</v>
      </c>
      <c r="AZ304" s="1">
        <v>727212.53</v>
      </c>
      <c r="BA304" s="1">
        <v>24881.379999999997</v>
      </c>
      <c r="BB304" s="1">
        <v>0</v>
      </c>
      <c r="BC304" s="1">
        <v>26612.879999999994</v>
      </c>
    </row>
    <row r="305" spans="1:55" x14ac:dyDescent="0.25">
      <c r="A305" s="10" t="s">
        <v>638</v>
      </c>
      <c r="B305" s="10" t="s">
        <v>639</v>
      </c>
      <c r="C305">
        <v>256.8</v>
      </c>
      <c r="D305" s="1">
        <v>3255668.7</v>
      </c>
      <c r="E305" s="1">
        <v>2088734.98</v>
      </c>
      <c r="F305" s="12">
        <v>0.64156865224032156</v>
      </c>
      <c r="G305" s="28">
        <v>1</v>
      </c>
      <c r="H305" s="1">
        <v>126625.06</v>
      </c>
      <c r="I305" s="1">
        <v>1485344.2300000002</v>
      </c>
      <c r="J305" s="1">
        <v>1611969.2900000003</v>
      </c>
      <c r="K305" s="30">
        <v>0.9</v>
      </c>
      <c r="L305" s="1">
        <v>780508.12</v>
      </c>
      <c r="M305" s="1">
        <v>156101.62</v>
      </c>
      <c r="N305" s="1">
        <v>78480</v>
      </c>
      <c r="O305" s="1">
        <v>34335</v>
      </c>
      <c r="P305" s="1">
        <v>26895.95</v>
      </c>
      <c r="Q305" s="1">
        <v>46679.85</v>
      </c>
      <c r="R305" s="1">
        <v>18593.169999999998</v>
      </c>
      <c r="S305" s="1">
        <v>28851.27</v>
      </c>
      <c r="T305" s="1">
        <v>39375.5</v>
      </c>
      <c r="U305" s="1">
        <v>21702.28</v>
      </c>
      <c r="V305" s="1">
        <v>58799.16</v>
      </c>
      <c r="W305" s="1">
        <v>50714.49</v>
      </c>
      <c r="X305" s="1">
        <v>34619.69</v>
      </c>
      <c r="Y305" s="1">
        <v>1375656.0999999999</v>
      </c>
      <c r="Z305" s="1">
        <v>22857.3</v>
      </c>
      <c r="AA305" s="1">
        <v>32100</v>
      </c>
      <c r="AB305" s="1">
        <v>69079.199999999997</v>
      </c>
      <c r="AC305" s="1">
        <v>7447.2</v>
      </c>
      <c r="AD305" s="1">
        <v>146632.79999999999</v>
      </c>
      <c r="AE305" s="1">
        <v>37341.979999999996</v>
      </c>
      <c r="AF305" s="1">
        <v>315093.59999999998</v>
      </c>
      <c r="AG305" s="1">
        <v>226754.40000000002</v>
      </c>
      <c r="AH305" s="1">
        <v>650914.28280000004</v>
      </c>
      <c r="AI305" s="1">
        <v>1508220.7628000001</v>
      </c>
      <c r="AJ305" s="1">
        <v>232190.85</v>
      </c>
      <c r="AK305" s="1">
        <v>1276029.9128</v>
      </c>
      <c r="AL305" s="33">
        <v>1485001.6728000001</v>
      </c>
      <c r="AM305" s="1">
        <v>52119.12</v>
      </c>
      <c r="AN305" s="1">
        <v>52119.12</v>
      </c>
      <c r="AO305" s="1">
        <v>54692.91</v>
      </c>
      <c r="AP305" s="1">
        <v>54692.91</v>
      </c>
      <c r="AQ305" s="1">
        <v>0</v>
      </c>
      <c r="AR305" s="1">
        <v>0</v>
      </c>
      <c r="AS305" s="1">
        <v>0</v>
      </c>
      <c r="AT305" s="1">
        <v>0</v>
      </c>
      <c r="AU305" s="1">
        <v>0</v>
      </c>
      <c r="AV305" s="1">
        <v>117107.17</v>
      </c>
      <c r="AW305" s="1">
        <v>46468.42</v>
      </c>
      <c r="AX305" s="1">
        <v>17811.22</v>
      </c>
      <c r="AY305" s="1">
        <v>395010.87</v>
      </c>
      <c r="AZ305" s="1">
        <v>3255668.7</v>
      </c>
      <c r="BA305" s="1">
        <v>193713.37999999998</v>
      </c>
      <c r="BB305" s="1">
        <v>0</v>
      </c>
      <c r="BC305" s="1">
        <v>108243.88000000002</v>
      </c>
    </row>
    <row r="306" spans="1:55" x14ac:dyDescent="0.25">
      <c r="A306" s="10" t="s">
        <v>640</v>
      </c>
      <c r="B306" s="10" t="s">
        <v>641</v>
      </c>
      <c r="C306">
        <v>1362.55</v>
      </c>
      <c r="D306" s="1">
        <v>19159593.579999998</v>
      </c>
      <c r="E306" s="1">
        <v>13361825.57</v>
      </c>
      <c r="F306" s="12">
        <v>0.69739608589338364</v>
      </c>
      <c r="G306" s="28">
        <v>1</v>
      </c>
      <c r="H306" s="1">
        <v>372971.98</v>
      </c>
      <c r="I306" s="1">
        <v>8569393.6000000015</v>
      </c>
      <c r="J306" s="1">
        <v>8942365.5800000019</v>
      </c>
      <c r="K306" s="30">
        <v>0.9</v>
      </c>
      <c r="L306" s="1">
        <v>4446382.5</v>
      </c>
      <c r="M306" s="1">
        <v>889276.5</v>
      </c>
      <c r="N306" s="1">
        <v>416925</v>
      </c>
      <c r="O306" s="1">
        <v>185163.75</v>
      </c>
      <c r="P306" s="1">
        <v>164136.82999999999</v>
      </c>
      <c r="Q306" s="1">
        <v>252071.19</v>
      </c>
      <c r="R306" s="1">
        <v>98981.29</v>
      </c>
      <c r="S306" s="1">
        <v>154213.88</v>
      </c>
      <c r="T306" s="1">
        <v>212346.46</v>
      </c>
      <c r="U306" s="1">
        <v>115915.73</v>
      </c>
      <c r="V306" s="1">
        <v>317095.46999999997</v>
      </c>
      <c r="W306" s="1">
        <v>273496.03000000003</v>
      </c>
      <c r="X306" s="1">
        <v>185046.87</v>
      </c>
      <c r="Y306" s="1">
        <v>7711051.5000000009</v>
      </c>
      <c r="Z306" s="1">
        <v>120882.6</v>
      </c>
      <c r="AA306" s="1">
        <v>170318.75000000003</v>
      </c>
      <c r="AB306" s="1">
        <v>366525.95000000007</v>
      </c>
      <c r="AC306" s="1">
        <v>39513.950000000004</v>
      </c>
      <c r="AD306" s="1">
        <v>778016.05</v>
      </c>
      <c r="AE306" s="1">
        <v>200289.11000000004</v>
      </c>
      <c r="AF306" s="1">
        <v>1671848.85</v>
      </c>
      <c r="AG306" s="1">
        <v>1203131.6500000001</v>
      </c>
      <c r="AH306" s="1">
        <v>3919226.668049999</v>
      </c>
      <c r="AI306" s="1">
        <v>8469753.5780499987</v>
      </c>
      <c r="AJ306" s="1">
        <v>1231976.83</v>
      </c>
      <c r="AK306" s="1">
        <v>7237776.7480499987</v>
      </c>
      <c r="AL306" s="33">
        <v>8346555.8880499983</v>
      </c>
      <c r="AM306" s="1">
        <v>494166.52</v>
      </c>
      <c r="AN306" s="1">
        <v>494166.52</v>
      </c>
      <c r="AO306" s="1">
        <v>514756.8</v>
      </c>
      <c r="AP306" s="1">
        <v>514756.8</v>
      </c>
      <c r="AQ306" s="1">
        <v>22520.61</v>
      </c>
      <c r="AR306" s="1">
        <v>22520.61</v>
      </c>
      <c r="AS306" s="1">
        <v>23164.05</v>
      </c>
      <c r="AT306" s="1">
        <v>23164.05</v>
      </c>
      <c r="AU306" s="1">
        <v>27668.17</v>
      </c>
      <c r="AV306" s="1">
        <v>621568.82999999996</v>
      </c>
      <c r="AW306" s="1">
        <v>246640.08</v>
      </c>
      <c r="AX306" s="1">
        <v>96893.06</v>
      </c>
      <c r="AY306" s="1">
        <v>3101986.1000000006</v>
      </c>
      <c r="AZ306" s="1">
        <v>19159593.579999998</v>
      </c>
      <c r="BA306" s="1">
        <v>2793879.7000000007</v>
      </c>
      <c r="BB306" s="1">
        <v>16450.949999999997</v>
      </c>
      <c r="BC306" s="1">
        <v>678773.67</v>
      </c>
    </row>
    <row r="307" spans="1:55" x14ac:dyDescent="0.25">
      <c r="A307" s="10" t="s">
        <v>642</v>
      </c>
      <c r="B307" s="10" t="s">
        <v>643</v>
      </c>
      <c r="C307">
        <v>166.48</v>
      </c>
      <c r="D307" s="1">
        <v>2259529.08</v>
      </c>
      <c r="E307" s="1">
        <v>1644647.61</v>
      </c>
      <c r="F307" s="12">
        <v>0.72787184929702253</v>
      </c>
      <c r="G307" s="28">
        <v>1</v>
      </c>
      <c r="H307" s="1">
        <v>21160.080000000002</v>
      </c>
      <c r="I307" s="1">
        <v>896057.61999999988</v>
      </c>
      <c r="J307" s="1">
        <v>917217.69999999984</v>
      </c>
      <c r="K307" s="30">
        <v>0.9</v>
      </c>
      <c r="L307" s="1">
        <v>532192.5</v>
      </c>
      <c r="M307" s="1">
        <v>106438.5</v>
      </c>
      <c r="N307" s="1">
        <v>50889.37</v>
      </c>
      <c r="O307" s="1">
        <v>22072.5</v>
      </c>
      <c r="P307" s="1">
        <v>19181.79</v>
      </c>
      <c r="Q307" s="1">
        <v>29341.62</v>
      </c>
      <c r="R307" s="1">
        <v>12030.87</v>
      </c>
      <c r="S307" s="1">
        <v>18638.43</v>
      </c>
      <c r="T307" s="1">
        <v>25312.82</v>
      </c>
      <c r="U307" s="1">
        <v>14042.65</v>
      </c>
      <c r="V307" s="1">
        <v>37799.46</v>
      </c>
      <c r="W307" s="1">
        <v>32602.17</v>
      </c>
      <c r="X307" s="1">
        <v>22364.93</v>
      </c>
      <c r="Y307" s="1">
        <v>922907.6100000001</v>
      </c>
      <c r="Z307" s="1">
        <v>14758.199999999999</v>
      </c>
      <c r="AA307" s="1">
        <v>20810</v>
      </c>
      <c r="AB307" s="1">
        <v>44783.119999999995</v>
      </c>
      <c r="AC307" s="1">
        <v>4827.92</v>
      </c>
      <c r="AD307" s="1">
        <v>95060.08</v>
      </c>
      <c r="AE307" s="1">
        <v>23745.82</v>
      </c>
      <c r="AF307" s="1">
        <v>204270.95999999996</v>
      </c>
      <c r="AG307" s="1">
        <v>147001.84</v>
      </c>
      <c r="AH307" s="1">
        <v>458903.89247999992</v>
      </c>
      <c r="AI307" s="1">
        <v>1014161.8324799999</v>
      </c>
      <c r="AJ307" s="1">
        <v>150526.22</v>
      </c>
      <c r="AK307" s="1">
        <v>863635.61247999978</v>
      </c>
      <c r="AL307" s="33">
        <v>999109.20247999975</v>
      </c>
      <c r="AM307" s="1">
        <v>54049.46</v>
      </c>
      <c r="AN307" s="1">
        <v>54049.46</v>
      </c>
      <c r="AO307" s="1">
        <v>55979.8</v>
      </c>
      <c r="AP307" s="1">
        <v>55979.8</v>
      </c>
      <c r="AQ307" s="1">
        <v>0</v>
      </c>
      <c r="AR307" s="1">
        <v>0</v>
      </c>
      <c r="AS307" s="1">
        <v>0</v>
      </c>
      <c r="AT307" s="1">
        <v>0</v>
      </c>
      <c r="AU307" s="1">
        <v>0</v>
      </c>
      <c r="AV307" s="1">
        <v>75926.62</v>
      </c>
      <c r="AW307" s="1">
        <v>30127.87</v>
      </c>
      <c r="AX307" s="1">
        <v>11399.18</v>
      </c>
      <c r="AY307" s="1">
        <v>337512.19</v>
      </c>
      <c r="AZ307" s="1">
        <v>2259529.08</v>
      </c>
      <c r="BA307" s="1">
        <v>194122.11</v>
      </c>
      <c r="BB307" s="1">
        <v>0</v>
      </c>
      <c r="BC307" s="1">
        <v>82432.12</v>
      </c>
    </row>
    <row r="308" spans="1:55" x14ac:dyDescent="0.25">
      <c r="A308" s="10" t="s">
        <v>644</v>
      </c>
      <c r="B308" s="10" t="s">
        <v>645</v>
      </c>
      <c r="C308">
        <v>56.79</v>
      </c>
      <c r="D308" s="1">
        <v>696716.47</v>
      </c>
      <c r="E308" s="1">
        <v>567115.29</v>
      </c>
      <c r="F308" s="12">
        <v>0.81398289608396945</v>
      </c>
      <c r="G308" s="28">
        <v>2</v>
      </c>
      <c r="H308" s="1">
        <v>2776.47</v>
      </c>
      <c r="I308" s="1">
        <v>374504.5799999999</v>
      </c>
      <c r="J308" s="1">
        <v>377281.04999999987</v>
      </c>
      <c r="K308" s="30">
        <v>0.9</v>
      </c>
      <c r="L308" s="1">
        <v>167383.12</v>
      </c>
      <c r="M308" s="1">
        <v>33476.620000000003</v>
      </c>
      <c r="N308" s="1">
        <v>17167.5</v>
      </c>
      <c r="O308" s="1">
        <v>7357.5</v>
      </c>
      <c r="P308" s="1">
        <v>5663.99</v>
      </c>
      <c r="Q308" s="1">
        <v>10669.68</v>
      </c>
      <c r="R308" s="1">
        <v>3281.14</v>
      </c>
      <c r="S308" s="1">
        <v>6383.02</v>
      </c>
      <c r="T308" s="1">
        <v>8437.6</v>
      </c>
      <c r="U308" s="1">
        <v>4595.7700000000004</v>
      </c>
      <c r="V308" s="1">
        <v>12599.82</v>
      </c>
      <c r="W308" s="1">
        <v>10867.39</v>
      </c>
      <c r="X308" s="1">
        <v>7659.22</v>
      </c>
      <c r="Y308" s="1">
        <v>295542.37</v>
      </c>
      <c r="Z308" s="1">
        <v>5111.1000000000004</v>
      </c>
      <c r="AA308" s="1">
        <v>7098.75</v>
      </c>
      <c r="AB308" s="1">
        <v>15276.510000000002</v>
      </c>
      <c r="AC308" s="1">
        <v>1646.9099999999999</v>
      </c>
      <c r="AD308" s="1">
        <v>32427.089999999997</v>
      </c>
      <c r="AE308" s="1">
        <v>8731.510000000002</v>
      </c>
      <c r="AF308" s="1">
        <v>69681.33</v>
      </c>
      <c r="AG308" s="1">
        <v>50145.570000000007</v>
      </c>
      <c r="AH308" s="1">
        <v>138070.38128999999</v>
      </c>
      <c r="AI308" s="1">
        <v>328189.15129000001</v>
      </c>
      <c r="AJ308" s="1">
        <v>51347.81</v>
      </c>
      <c r="AK308" s="1">
        <v>276841.34129000001</v>
      </c>
      <c r="AL308" s="33">
        <v>323054.36129000003</v>
      </c>
      <c r="AM308" s="1">
        <v>9651.69</v>
      </c>
      <c r="AN308" s="1">
        <v>9651.69</v>
      </c>
      <c r="AO308" s="1">
        <v>9651.69</v>
      </c>
      <c r="AP308" s="1">
        <v>9651.69</v>
      </c>
      <c r="AQ308" s="1">
        <v>0</v>
      </c>
      <c r="AR308" s="1">
        <v>0</v>
      </c>
      <c r="AS308" s="1">
        <v>0</v>
      </c>
      <c r="AT308" s="1">
        <v>0</v>
      </c>
      <c r="AU308" s="1">
        <v>0</v>
      </c>
      <c r="AV308" s="1">
        <v>25737.84</v>
      </c>
      <c r="AW308" s="1">
        <v>10212.84</v>
      </c>
      <c r="AX308" s="1">
        <v>3562.24</v>
      </c>
      <c r="AY308" s="1">
        <v>78119.680000000008</v>
      </c>
      <c r="AZ308" s="1">
        <v>696716.47</v>
      </c>
      <c r="BA308" s="1">
        <v>24041.31</v>
      </c>
      <c r="BB308" s="1">
        <v>0</v>
      </c>
      <c r="BC308" s="1">
        <v>24668.67</v>
      </c>
    </row>
    <row r="309" spans="1:55" x14ac:dyDescent="0.25">
      <c r="A309" s="10" t="s">
        <v>646</v>
      </c>
      <c r="B309" s="10" t="s">
        <v>647</v>
      </c>
      <c r="C309">
        <v>229.54</v>
      </c>
      <c r="D309" s="1">
        <v>2915223.97</v>
      </c>
      <c r="E309" s="1">
        <v>2043187.28</v>
      </c>
      <c r="F309" s="12">
        <v>0.70086802970407791</v>
      </c>
      <c r="G309" s="28">
        <v>1</v>
      </c>
      <c r="H309" s="1">
        <v>54031.03</v>
      </c>
      <c r="I309" s="1">
        <v>1355254.1499999997</v>
      </c>
      <c r="J309" s="1">
        <v>1409285.1799999997</v>
      </c>
      <c r="K309" s="30">
        <v>0.9</v>
      </c>
      <c r="L309" s="1">
        <v>693444.37</v>
      </c>
      <c r="M309" s="1">
        <v>138688.87</v>
      </c>
      <c r="N309" s="1">
        <v>69896.25</v>
      </c>
      <c r="O309" s="1">
        <v>30656.25</v>
      </c>
      <c r="P309" s="1">
        <v>24040.04</v>
      </c>
      <c r="Q309" s="1">
        <v>42678.720000000001</v>
      </c>
      <c r="R309" s="1">
        <v>16405.740000000002</v>
      </c>
      <c r="S309" s="1">
        <v>25787.42</v>
      </c>
      <c r="T309" s="1">
        <v>35156.699999999997</v>
      </c>
      <c r="U309" s="1">
        <v>19404.39</v>
      </c>
      <c r="V309" s="1">
        <v>52499.25</v>
      </c>
      <c r="W309" s="1">
        <v>45280.800000000003</v>
      </c>
      <c r="X309" s="1">
        <v>30943.26</v>
      </c>
      <c r="Y309" s="1">
        <v>1224882.06</v>
      </c>
      <c r="Z309" s="1">
        <v>20441.699999999997</v>
      </c>
      <c r="AA309" s="1">
        <v>28692.499999999996</v>
      </c>
      <c r="AB309" s="1">
        <v>61746.259999999995</v>
      </c>
      <c r="AC309" s="1">
        <v>6656.6599999999989</v>
      </c>
      <c r="AD309" s="1">
        <v>131067.34</v>
      </c>
      <c r="AE309" s="1">
        <v>34628.85</v>
      </c>
      <c r="AF309" s="1">
        <v>281645.57999999996</v>
      </c>
      <c r="AG309" s="1">
        <v>202683.81999999998</v>
      </c>
      <c r="AH309" s="1">
        <v>582791.10054000013</v>
      </c>
      <c r="AI309" s="1">
        <v>1350353.81054</v>
      </c>
      <c r="AJ309" s="1">
        <v>207543.18</v>
      </c>
      <c r="AK309" s="1">
        <v>1142810.63054</v>
      </c>
      <c r="AL309" s="33">
        <v>1329599.4905400001</v>
      </c>
      <c r="AM309" s="1">
        <v>48901.89</v>
      </c>
      <c r="AN309" s="1">
        <v>48901.89</v>
      </c>
      <c r="AO309" s="1">
        <v>50832.23</v>
      </c>
      <c r="AP309" s="1">
        <v>50832.23</v>
      </c>
      <c r="AQ309" s="1">
        <v>0</v>
      </c>
      <c r="AR309" s="1">
        <v>0</v>
      </c>
      <c r="AS309" s="1">
        <v>0</v>
      </c>
      <c r="AT309" s="1">
        <v>0</v>
      </c>
      <c r="AU309" s="1">
        <v>0</v>
      </c>
      <c r="AV309" s="1">
        <v>104238.25</v>
      </c>
      <c r="AW309" s="1">
        <v>41362</v>
      </c>
      <c r="AX309" s="1">
        <v>15673.87</v>
      </c>
      <c r="AY309" s="1">
        <v>360742.36</v>
      </c>
      <c r="AZ309" s="1">
        <v>2915223.97</v>
      </c>
      <c r="BA309" s="1">
        <v>178093.4</v>
      </c>
      <c r="BB309" s="1">
        <v>0</v>
      </c>
      <c r="BC309" s="1">
        <v>101826.05</v>
      </c>
    </row>
    <row r="310" spans="1:55" x14ac:dyDescent="0.25">
      <c r="A310" s="10" t="s">
        <v>648</v>
      </c>
      <c r="B310" s="10" t="s">
        <v>649</v>
      </c>
      <c r="C310">
        <v>1144</v>
      </c>
      <c r="D310" s="1">
        <v>16546948.5</v>
      </c>
      <c r="E310" s="1">
        <v>11745716.620000001</v>
      </c>
      <c r="F310" s="12">
        <v>0.70984185513117426</v>
      </c>
      <c r="G310" s="28">
        <v>1</v>
      </c>
      <c r="H310" s="1">
        <v>249639.65</v>
      </c>
      <c r="I310" s="1">
        <v>5649481.1100000003</v>
      </c>
      <c r="J310" s="1">
        <v>5899120.7600000007</v>
      </c>
      <c r="K310" s="30">
        <v>0.9</v>
      </c>
      <c r="L310" s="1">
        <v>3623234</v>
      </c>
      <c r="M310" s="1">
        <v>1207623.8799999999</v>
      </c>
      <c r="N310" s="1">
        <v>402347.08</v>
      </c>
      <c r="O310" s="1">
        <v>133646.76</v>
      </c>
      <c r="P310" s="1">
        <v>123695.16</v>
      </c>
      <c r="Q310" s="1">
        <v>347729.47</v>
      </c>
      <c r="R310" s="1">
        <v>83122.41</v>
      </c>
      <c r="S310" s="1">
        <v>146043.60999999999</v>
      </c>
      <c r="T310" s="1">
        <v>133595.46</v>
      </c>
      <c r="U310" s="1">
        <v>97277.3</v>
      </c>
      <c r="V310" s="1">
        <v>199497.15</v>
      </c>
      <c r="W310" s="1">
        <v>172067.04</v>
      </c>
      <c r="X310" s="1">
        <v>175243.06</v>
      </c>
      <c r="Y310" s="1">
        <v>6845122.3799999999</v>
      </c>
      <c r="Z310" s="1">
        <v>102960</v>
      </c>
      <c r="AA310" s="1">
        <v>143000</v>
      </c>
      <c r="AB310" s="1">
        <v>307736</v>
      </c>
      <c r="AC310" s="1">
        <v>33176</v>
      </c>
      <c r="AD310" s="1">
        <v>653224</v>
      </c>
      <c r="AE310" s="1">
        <v>891176</v>
      </c>
      <c r="AF310" s="1">
        <v>1403688</v>
      </c>
      <c r="AG310" s="1">
        <v>1010152</v>
      </c>
      <c r="AH310" s="1">
        <v>3228127.9559999993</v>
      </c>
      <c r="AI310" s="1">
        <v>7773239.9559999993</v>
      </c>
      <c r="AJ310" s="1">
        <v>1034370.48</v>
      </c>
      <c r="AK310" s="1">
        <v>6738869.4759999998</v>
      </c>
      <c r="AL310" s="33">
        <v>7669802.9059999995</v>
      </c>
      <c r="AM310" s="1">
        <v>295985.15999999997</v>
      </c>
      <c r="AN310" s="1">
        <v>295985.15999999997</v>
      </c>
      <c r="AO310" s="1">
        <v>308210.63</v>
      </c>
      <c r="AP310" s="1">
        <v>308210.63</v>
      </c>
      <c r="AQ310" s="1">
        <v>2573.7800000000002</v>
      </c>
      <c r="AR310" s="1">
        <v>2573.7800000000002</v>
      </c>
      <c r="AS310" s="1">
        <v>2573.7800000000002</v>
      </c>
      <c r="AT310" s="1">
        <v>2573.7800000000002</v>
      </c>
      <c r="AU310" s="1">
        <v>3217.23</v>
      </c>
      <c r="AV310" s="1">
        <v>521834.7</v>
      </c>
      <c r="AW310" s="1">
        <v>207065.33</v>
      </c>
      <c r="AX310" s="1">
        <v>81219.179999999993</v>
      </c>
      <c r="AY310" s="1">
        <v>2032023.1400000001</v>
      </c>
      <c r="AZ310" s="1">
        <v>16546948.5</v>
      </c>
      <c r="BA310" s="1">
        <v>1159781.6999999997</v>
      </c>
      <c r="BB310" s="1">
        <v>366.36</v>
      </c>
      <c r="BC310" s="1">
        <v>555139.64000000013</v>
      </c>
    </row>
    <row r="311" spans="1:55" x14ac:dyDescent="0.25">
      <c r="A311" s="10" t="s">
        <v>650</v>
      </c>
      <c r="B311" s="10" t="s">
        <v>651</v>
      </c>
      <c r="C311">
        <v>490.62</v>
      </c>
      <c r="D311" s="1">
        <v>6268172.9800000004</v>
      </c>
      <c r="E311" s="1">
        <v>4128634.9400000004</v>
      </c>
      <c r="F311" s="12">
        <v>0.65866640138575117</v>
      </c>
      <c r="G311" s="28">
        <v>1</v>
      </c>
      <c r="H311" s="1">
        <v>208030.03</v>
      </c>
      <c r="I311" s="1">
        <v>2718693.66</v>
      </c>
      <c r="J311" s="1">
        <v>2926723.69</v>
      </c>
      <c r="K311" s="30">
        <v>0.9</v>
      </c>
      <c r="L311" s="1">
        <v>1460499.93</v>
      </c>
      <c r="M311" s="1">
        <v>366642.16</v>
      </c>
      <c r="N311" s="1">
        <v>157908.16</v>
      </c>
      <c r="O311" s="1">
        <v>62181.49</v>
      </c>
      <c r="P311" s="1">
        <v>48762.9</v>
      </c>
      <c r="Q311" s="1">
        <v>112228.08</v>
      </c>
      <c r="R311" s="1">
        <v>34998.910000000003</v>
      </c>
      <c r="S311" s="1">
        <v>57957.86</v>
      </c>
      <c r="T311" s="1">
        <v>68203.990000000005</v>
      </c>
      <c r="U311" s="1">
        <v>41362</v>
      </c>
      <c r="V311" s="1">
        <v>101848.54</v>
      </c>
      <c r="W311" s="1">
        <v>87844.75</v>
      </c>
      <c r="X311" s="1">
        <v>69545.759999999995</v>
      </c>
      <c r="Y311" s="1">
        <v>2669984.5299999998</v>
      </c>
      <c r="Z311" s="1">
        <v>43885.799999999996</v>
      </c>
      <c r="AA311" s="1">
        <v>61327.499999999985</v>
      </c>
      <c r="AB311" s="1">
        <v>131976.77999999997</v>
      </c>
      <c r="AC311" s="1">
        <v>14227.979999999998</v>
      </c>
      <c r="AD311" s="1">
        <v>280144.02</v>
      </c>
      <c r="AE311" s="1">
        <v>189627.56999999998</v>
      </c>
      <c r="AF311" s="1">
        <v>601990.73999999987</v>
      </c>
      <c r="AG311" s="1">
        <v>433217.45999999996</v>
      </c>
      <c r="AH311" s="1">
        <v>1226654.0266200001</v>
      </c>
      <c r="AI311" s="1">
        <v>2983051.8766199998</v>
      </c>
      <c r="AJ311" s="1">
        <v>443603.88</v>
      </c>
      <c r="AK311" s="1">
        <v>2539447.9966199994</v>
      </c>
      <c r="AL311" s="33">
        <v>2938691.4866199996</v>
      </c>
      <c r="AM311" s="1">
        <v>76570.070000000007</v>
      </c>
      <c r="AN311" s="1">
        <v>76570.070000000007</v>
      </c>
      <c r="AO311" s="1">
        <v>79787.3</v>
      </c>
      <c r="AP311" s="1">
        <v>79787.3</v>
      </c>
      <c r="AQ311" s="1">
        <v>0</v>
      </c>
      <c r="AR311" s="1">
        <v>0</v>
      </c>
      <c r="AS311" s="1">
        <v>0</v>
      </c>
      <c r="AT311" s="1">
        <v>0</v>
      </c>
      <c r="AU311" s="1">
        <v>0</v>
      </c>
      <c r="AV311" s="1">
        <v>223275.76</v>
      </c>
      <c r="AW311" s="1">
        <v>88596.38</v>
      </c>
      <c r="AX311" s="1">
        <v>34910</v>
      </c>
      <c r="AY311" s="1">
        <v>659496.88</v>
      </c>
      <c r="AZ311" s="1">
        <v>6268172.9800000004</v>
      </c>
      <c r="BA311" s="1">
        <v>204793.31000000003</v>
      </c>
      <c r="BB311" s="1">
        <v>0</v>
      </c>
      <c r="BC311" s="1">
        <v>195500.22999999998</v>
      </c>
    </row>
    <row r="312" spans="1:55" x14ac:dyDescent="0.25">
      <c r="A312" s="10" t="s">
        <v>652</v>
      </c>
      <c r="B312" s="10" t="s">
        <v>653</v>
      </c>
      <c r="C312">
        <v>359.11</v>
      </c>
      <c r="D312" s="1">
        <v>4747140.9400000004</v>
      </c>
      <c r="E312" s="1">
        <v>3196310.5</v>
      </c>
      <c r="F312" s="12">
        <v>0.67331274558703114</v>
      </c>
      <c r="G312" s="28">
        <v>1</v>
      </c>
      <c r="H312" s="1">
        <v>135666.71</v>
      </c>
      <c r="I312" s="1">
        <v>2417759.7999999998</v>
      </c>
      <c r="J312" s="1">
        <v>2553426.5099999998</v>
      </c>
      <c r="K312" s="30">
        <v>0.9</v>
      </c>
      <c r="L312" s="1">
        <v>1098676.53</v>
      </c>
      <c r="M312" s="1">
        <v>273180.64</v>
      </c>
      <c r="N312" s="1">
        <v>114914.1</v>
      </c>
      <c r="O312" s="1">
        <v>45427.73</v>
      </c>
      <c r="P312" s="1">
        <v>37636.199999999997</v>
      </c>
      <c r="Q312" s="1">
        <v>81484.41</v>
      </c>
      <c r="R312" s="1">
        <v>25702.32</v>
      </c>
      <c r="S312" s="1">
        <v>42127.96</v>
      </c>
      <c r="T312" s="1">
        <v>49922.51</v>
      </c>
      <c r="U312" s="1">
        <v>30127.87</v>
      </c>
      <c r="V312" s="1">
        <v>74548.929999999993</v>
      </c>
      <c r="W312" s="1">
        <v>64298.73</v>
      </c>
      <c r="X312" s="1">
        <v>50550.879999999997</v>
      </c>
      <c r="Y312" s="1">
        <v>1988598.8099999998</v>
      </c>
      <c r="Z312" s="1">
        <v>32110.199999999997</v>
      </c>
      <c r="AA312" s="1">
        <v>44888.75</v>
      </c>
      <c r="AB312" s="1">
        <v>96600.59</v>
      </c>
      <c r="AC312" s="1">
        <v>10414.19</v>
      </c>
      <c r="AD312" s="1">
        <v>205051.81</v>
      </c>
      <c r="AE312" s="1">
        <v>135047.76999999999</v>
      </c>
      <c r="AF312" s="1">
        <v>440627.97</v>
      </c>
      <c r="AG312" s="1">
        <v>317094.13</v>
      </c>
      <c r="AH312" s="1">
        <v>938091.45560999995</v>
      </c>
      <c r="AI312" s="1">
        <v>2219926.8656099997</v>
      </c>
      <c r="AJ312" s="1">
        <v>324696.48</v>
      </c>
      <c r="AK312" s="1">
        <v>1895230.3856100002</v>
      </c>
      <c r="AL312" s="33">
        <v>2187457.2156100003</v>
      </c>
      <c r="AM312" s="1">
        <v>77856.960000000006</v>
      </c>
      <c r="AN312" s="1">
        <v>77856.960000000006</v>
      </c>
      <c r="AO312" s="1">
        <v>81074.19</v>
      </c>
      <c r="AP312" s="1">
        <v>81074.19</v>
      </c>
      <c r="AQ312" s="1">
        <v>0</v>
      </c>
      <c r="AR312" s="1">
        <v>0</v>
      </c>
      <c r="AS312" s="1">
        <v>0</v>
      </c>
      <c r="AT312" s="1">
        <v>0</v>
      </c>
      <c r="AU312" s="1">
        <v>0</v>
      </c>
      <c r="AV312" s="1">
        <v>163435.28</v>
      </c>
      <c r="AW312" s="1">
        <v>64851.53</v>
      </c>
      <c r="AX312" s="1">
        <v>24935.71</v>
      </c>
      <c r="AY312" s="1">
        <v>571084.82000000007</v>
      </c>
      <c r="AZ312" s="1">
        <v>4747140.9400000004</v>
      </c>
      <c r="BA312" s="1">
        <v>277805.78000000003</v>
      </c>
      <c r="BB312" s="1">
        <v>0</v>
      </c>
      <c r="BC312" s="1">
        <v>133940.89000000001</v>
      </c>
    </row>
    <row r="313" spans="1:55" x14ac:dyDescent="0.25">
      <c r="A313" s="10" t="s">
        <v>654</v>
      </c>
      <c r="B313" s="10" t="s">
        <v>655</v>
      </c>
      <c r="C313">
        <v>219.75</v>
      </c>
      <c r="D313" s="1">
        <v>2756430.14</v>
      </c>
      <c r="E313" s="1">
        <v>1932833.64</v>
      </c>
      <c r="F313" s="12">
        <v>0.70120900651594231</v>
      </c>
      <c r="G313" s="28">
        <v>1</v>
      </c>
      <c r="H313" s="1">
        <v>48909.1</v>
      </c>
      <c r="I313" s="1">
        <v>1134301.2299999997</v>
      </c>
      <c r="J313" s="1">
        <v>1183210.3299999998</v>
      </c>
      <c r="K313" s="30">
        <v>0.9</v>
      </c>
      <c r="L313" s="1">
        <v>654204.37</v>
      </c>
      <c r="M313" s="1">
        <v>130840.87</v>
      </c>
      <c r="N313" s="1">
        <v>66830.62</v>
      </c>
      <c r="O313" s="1">
        <v>29430</v>
      </c>
      <c r="P313" s="1">
        <v>22572.54</v>
      </c>
      <c r="Q313" s="1">
        <v>41345.01</v>
      </c>
      <c r="R313" s="1">
        <v>15312.02</v>
      </c>
      <c r="S313" s="1">
        <v>24766.13</v>
      </c>
      <c r="T313" s="1">
        <v>33750.43</v>
      </c>
      <c r="U313" s="1">
        <v>18383.11</v>
      </c>
      <c r="V313" s="1">
        <v>50399.28</v>
      </c>
      <c r="W313" s="1">
        <v>43469.56</v>
      </c>
      <c r="X313" s="1">
        <v>29717.79</v>
      </c>
      <c r="Y313" s="1">
        <v>1161021.7300000002</v>
      </c>
      <c r="Z313" s="1">
        <v>19530</v>
      </c>
      <c r="AA313" s="1">
        <v>27468.75</v>
      </c>
      <c r="AB313" s="1">
        <v>59112.75</v>
      </c>
      <c r="AC313" s="1">
        <v>6372.75</v>
      </c>
      <c r="AD313" s="1">
        <v>125477.25</v>
      </c>
      <c r="AE313" s="1">
        <v>33787</v>
      </c>
      <c r="AF313" s="1">
        <v>269633.25</v>
      </c>
      <c r="AG313" s="1">
        <v>194039.25</v>
      </c>
      <c r="AH313" s="1">
        <v>549281.99024999992</v>
      </c>
      <c r="AI313" s="1">
        <v>1284702.9902499998</v>
      </c>
      <c r="AJ313" s="1">
        <v>198691.35</v>
      </c>
      <c r="AK313" s="1">
        <v>1086011.6402499997</v>
      </c>
      <c r="AL313" s="33">
        <v>1264833.8502499997</v>
      </c>
      <c r="AM313" s="1">
        <v>43110.879999999997</v>
      </c>
      <c r="AN313" s="1">
        <v>43110.879999999997</v>
      </c>
      <c r="AO313" s="1">
        <v>45041.22</v>
      </c>
      <c r="AP313" s="1">
        <v>45041.22</v>
      </c>
      <c r="AQ313" s="1">
        <v>0</v>
      </c>
      <c r="AR313" s="1">
        <v>0</v>
      </c>
      <c r="AS313" s="1">
        <v>0</v>
      </c>
      <c r="AT313" s="1">
        <v>0</v>
      </c>
      <c r="AU313" s="1">
        <v>0</v>
      </c>
      <c r="AV313" s="1">
        <v>99734.13</v>
      </c>
      <c r="AW313" s="1">
        <v>39574.75</v>
      </c>
      <c r="AX313" s="1">
        <v>14961.42</v>
      </c>
      <c r="AY313" s="1">
        <v>330574.49999999994</v>
      </c>
      <c r="AZ313" s="1">
        <v>2756430.14</v>
      </c>
      <c r="BA313" s="1">
        <v>143030.29999999999</v>
      </c>
      <c r="BB313" s="1">
        <v>0</v>
      </c>
      <c r="BC313" s="1">
        <v>96508.78</v>
      </c>
    </row>
    <row r="314" spans="1:55" x14ac:dyDescent="0.25">
      <c r="A314" s="10" t="s">
        <v>656</v>
      </c>
      <c r="B314" s="10" t="s">
        <v>657</v>
      </c>
      <c r="C314">
        <v>88.12</v>
      </c>
      <c r="D314" s="1">
        <v>1073069.76</v>
      </c>
      <c r="E314" s="1">
        <v>828105.31</v>
      </c>
      <c r="F314" s="12">
        <v>0.77171619299009975</v>
      </c>
      <c r="G314" s="28">
        <v>2</v>
      </c>
      <c r="H314" s="1">
        <v>6924.11</v>
      </c>
      <c r="I314" s="1">
        <v>579692.71</v>
      </c>
      <c r="J314" s="1">
        <v>586616.81999999995</v>
      </c>
      <c r="K314" s="30">
        <v>0.9</v>
      </c>
      <c r="L314" s="1">
        <v>259351.87</v>
      </c>
      <c r="M314" s="1">
        <v>51870.37</v>
      </c>
      <c r="N314" s="1">
        <v>26364.37</v>
      </c>
      <c r="O314" s="1">
        <v>11036.25</v>
      </c>
      <c r="P314" s="1">
        <v>8768.44</v>
      </c>
      <c r="Q314" s="1">
        <v>15337.66</v>
      </c>
      <c r="R314" s="1">
        <v>6015.43</v>
      </c>
      <c r="S314" s="1">
        <v>9702.19</v>
      </c>
      <c r="T314" s="1">
        <v>12656.41</v>
      </c>
      <c r="U314" s="1">
        <v>7148.98</v>
      </c>
      <c r="V314" s="1">
        <v>18899.73</v>
      </c>
      <c r="W314" s="1">
        <v>16301.08</v>
      </c>
      <c r="X314" s="1">
        <v>11642.02</v>
      </c>
      <c r="Y314" s="1">
        <v>455094.79999999993</v>
      </c>
      <c r="Z314" s="1">
        <v>7885.8</v>
      </c>
      <c r="AA314" s="1">
        <v>11015</v>
      </c>
      <c r="AB314" s="1">
        <v>23704.28</v>
      </c>
      <c r="AC314" s="1">
        <v>2555.48</v>
      </c>
      <c r="AD314" s="1">
        <v>50316.520000000004</v>
      </c>
      <c r="AE314" s="1">
        <v>12743.01</v>
      </c>
      <c r="AF314" s="1">
        <v>108123.24</v>
      </c>
      <c r="AG314" s="1">
        <v>77809.960000000006</v>
      </c>
      <c r="AH314" s="1">
        <v>212455.87212000001</v>
      </c>
      <c r="AI314" s="1">
        <v>506609.16212000005</v>
      </c>
      <c r="AJ314" s="1">
        <v>79675.460000000006</v>
      </c>
      <c r="AK314" s="1">
        <v>426933.70212000003</v>
      </c>
      <c r="AL314" s="33">
        <v>498641.61212000006</v>
      </c>
      <c r="AM314" s="1">
        <v>14155.81</v>
      </c>
      <c r="AN314" s="1">
        <v>14155.81</v>
      </c>
      <c r="AO314" s="1">
        <v>14799.25</v>
      </c>
      <c r="AP314" s="1">
        <v>14799.25</v>
      </c>
      <c r="AQ314" s="1">
        <v>0</v>
      </c>
      <c r="AR314" s="1">
        <v>0</v>
      </c>
      <c r="AS314" s="1">
        <v>0</v>
      </c>
      <c r="AT314" s="1">
        <v>0</v>
      </c>
      <c r="AU314" s="1">
        <v>0</v>
      </c>
      <c r="AV314" s="1">
        <v>39893.65</v>
      </c>
      <c r="AW314" s="1">
        <v>15829.9</v>
      </c>
      <c r="AX314" s="1">
        <v>5699.59</v>
      </c>
      <c r="AY314" s="1">
        <v>119333.25999999998</v>
      </c>
      <c r="AZ314" s="1">
        <v>1073069.76</v>
      </c>
      <c r="BA314" s="1">
        <v>55942.19999999999</v>
      </c>
      <c r="BB314" s="1">
        <v>0</v>
      </c>
      <c r="BC314" s="1">
        <v>36547.800000000003</v>
      </c>
    </row>
    <row r="315" spans="1:55" x14ac:dyDescent="0.25">
      <c r="A315" s="10" t="s">
        <v>658</v>
      </c>
      <c r="B315" s="10" t="s">
        <v>659</v>
      </c>
      <c r="C315">
        <v>205.25</v>
      </c>
      <c r="D315" s="1">
        <v>2598931.38</v>
      </c>
      <c r="E315" s="1">
        <v>1728598.36</v>
      </c>
      <c r="F315" s="12">
        <v>0.66511889205785812</v>
      </c>
      <c r="G315" s="28">
        <v>1</v>
      </c>
      <c r="H315" s="1">
        <v>80607.83</v>
      </c>
      <c r="I315" s="1">
        <v>1243866.4300000002</v>
      </c>
      <c r="J315" s="1">
        <v>1324474.2600000002</v>
      </c>
      <c r="K315" s="30">
        <v>0.9</v>
      </c>
      <c r="L315" s="1">
        <v>619256.25</v>
      </c>
      <c r="M315" s="1">
        <v>123851.25</v>
      </c>
      <c r="N315" s="1">
        <v>61925.62</v>
      </c>
      <c r="O315" s="1">
        <v>26977.5</v>
      </c>
      <c r="P315" s="1">
        <v>21473.279999999999</v>
      </c>
      <c r="Q315" s="1">
        <v>36677.019999999997</v>
      </c>
      <c r="R315" s="1">
        <v>14765.16</v>
      </c>
      <c r="S315" s="1">
        <v>22978.89</v>
      </c>
      <c r="T315" s="1">
        <v>30937.89</v>
      </c>
      <c r="U315" s="1">
        <v>17106.5</v>
      </c>
      <c r="V315" s="1">
        <v>46199.34</v>
      </c>
      <c r="W315" s="1">
        <v>39847.1</v>
      </c>
      <c r="X315" s="1">
        <v>27573.21</v>
      </c>
      <c r="Y315" s="1">
        <v>1089569.01</v>
      </c>
      <c r="Z315" s="1">
        <v>18135</v>
      </c>
      <c r="AA315" s="1">
        <v>25656.25</v>
      </c>
      <c r="AB315" s="1">
        <v>55212.25</v>
      </c>
      <c r="AC315" s="1">
        <v>5952.25</v>
      </c>
      <c r="AD315" s="1">
        <v>117197.75</v>
      </c>
      <c r="AE315" s="1">
        <v>29719</v>
      </c>
      <c r="AF315" s="1">
        <v>251841.75</v>
      </c>
      <c r="AG315" s="1">
        <v>181235.75</v>
      </c>
      <c r="AH315" s="1">
        <v>519522.24974999996</v>
      </c>
      <c r="AI315" s="1">
        <v>1204472.24975</v>
      </c>
      <c r="AJ315" s="1">
        <v>185580.89</v>
      </c>
      <c r="AK315" s="1">
        <v>1018891.3597499999</v>
      </c>
      <c r="AL315" s="33">
        <v>1185914.1597499999</v>
      </c>
      <c r="AM315" s="1">
        <v>43754.32</v>
      </c>
      <c r="AN315" s="1">
        <v>43754.32</v>
      </c>
      <c r="AO315" s="1">
        <v>45684.66</v>
      </c>
      <c r="AP315" s="1">
        <v>45684.66</v>
      </c>
      <c r="AQ315" s="1">
        <v>0</v>
      </c>
      <c r="AR315" s="1">
        <v>0</v>
      </c>
      <c r="AS315" s="1">
        <v>0</v>
      </c>
      <c r="AT315" s="1">
        <v>0</v>
      </c>
      <c r="AU315" s="1">
        <v>0</v>
      </c>
      <c r="AV315" s="1">
        <v>93299.67</v>
      </c>
      <c r="AW315" s="1">
        <v>37021.54</v>
      </c>
      <c r="AX315" s="1">
        <v>14248.98</v>
      </c>
      <c r="AY315" s="1">
        <v>323448.14999999997</v>
      </c>
      <c r="AZ315" s="1">
        <v>2598931.38</v>
      </c>
      <c r="BA315" s="1">
        <v>151672.66</v>
      </c>
      <c r="BB315" s="1">
        <v>0</v>
      </c>
      <c r="BC315" s="1">
        <v>92597.689999999988</v>
      </c>
    </row>
    <row r="316" spans="1:55" x14ac:dyDescent="0.25">
      <c r="A316" s="10" t="s">
        <v>660</v>
      </c>
      <c r="B316" s="10" t="s">
        <v>661</v>
      </c>
      <c r="C316">
        <v>258.05</v>
      </c>
      <c r="D316" s="1">
        <v>3177361.87</v>
      </c>
      <c r="E316" s="1">
        <v>2198197.61</v>
      </c>
      <c r="F316" s="12">
        <v>0.69183105354002372</v>
      </c>
      <c r="G316" s="28">
        <v>1</v>
      </c>
      <c r="H316" s="1">
        <v>66096.72</v>
      </c>
      <c r="I316" s="1">
        <v>1204202.92</v>
      </c>
      <c r="J316" s="1">
        <v>1270299.6399999999</v>
      </c>
      <c r="K316" s="30">
        <v>0.9</v>
      </c>
      <c r="L316" s="1">
        <v>752917.5</v>
      </c>
      <c r="M316" s="1">
        <v>150583.5</v>
      </c>
      <c r="N316" s="1">
        <v>78480</v>
      </c>
      <c r="O316" s="1">
        <v>34335</v>
      </c>
      <c r="P316" s="1">
        <v>25836.91</v>
      </c>
      <c r="Q316" s="1">
        <v>48013.56</v>
      </c>
      <c r="R316" s="1">
        <v>18593.169999999998</v>
      </c>
      <c r="S316" s="1">
        <v>28851.27</v>
      </c>
      <c r="T316" s="1">
        <v>39375.5</v>
      </c>
      <c r="U316" s="1">
        <v>21702.28</v>
      </c>
      <c r="V316" s="1">
        <v>58799.16</v>
      </c>
      <c r="W316" s="1">
        <v>50714.49</v>
      </c>
      <c r="X316" s="1">
        <v>34619.69</v>
      </c>
      <c r="Y316" s="1">
        <v>1342822.0299999998</v>
      </c>
      <c r="Z316" s="1">
        <v>22902.3</v>
      </c>
      <c r="AA316" s="1">
        <v>32256.249999999996</v>
      </c>
      <c r="AB316" s="1">
        <v>69415.449999999983</v>
      </c>
      <c r="AC316" s="1">
        <v>7483.4499999999989</v>
      </c>
      <c r="AD316" s="1">
        <v>147346.54999999999</v>
      </c>
      <c r="AE316" s="1">
        <v>39149.979999999996</v>
      </c>
      <c r="AF316" s="1">
        <v>316627.34999999998</v>
      </c>
      <c r="AG316" s="1">
        <v>227858.14999999997</v>
      </c>
      <c r="AH316" s="1">
        <v>630451.63754999998</v>
      </c>
      <c r="AI316" s="1">
        <v>1493491.1175500001</v>
      </c>
      <c r="AJ316" s="1">
        <v>233321.06</v>
      </c>
      <c r="AK316" s="1">
        <v>1260170.05755</v>
      </c>
      <c r="AL316" s="33">
        <v>1470159.00755</v>
      </c>
      <c r="AM316" s="1">
        <v>41180.54</v>
      </c>
      <c r="AN316" s="1">
        <v>41180.54</v>
      </c>
      <c r="AO316" s="1">
        <v>43110.879999999997</v>
      </c>
      <c r="AP316" s="1">
        <v>43110.879999999997</v>
      </c>
      <c r="AQ316" s="1">
        <v>2573.7800000000002</v>
      </c>
      <c r="AR316" s="1">
        <v>2573.7800000000002</v>
      </c>
      <c r="AS316" s="1">
        <v>2573.7800000000002</v>
      </c>
      <c r="AT316" s="1">
        <v>2573.7800000000002</v>
      </c>
      <c r="AU316" s="1">
        <v>3217.23</v>
      </c>
      <c r="AV316" s="1">
        <v>117750.61</v>
      </c>
      <c r="AW316" s="1">
        <v>46723.74</v>
      </c>
      <c r="AX316" s="1">
        <v>17811.22</v>
      </c>
      <c r="AY316" s="1">
        <v>364380.76</v>
      </c>
      <c r="AZ316" s="1">
        <v>3177361.87</v>
      </c>
      <c r="BA316" s="1">
        <v>108277.29000000001</v>
      </c>
      <c r="BB316" s="1">
        <v>830.9</v>
      </c>
      <c r="BC316" s="1">
        <v>97214.060000000012</v>
      </c>
    </row>
    <row r="317" spans="1:55" x14ac:dyDescent="0.25">
      <c r="A317" s="10" t="s">
        <v>662</v>
      </c>
      <c r="B317" s="10" t="s">
        <v>663</v>
      </c>
      <c r="C317">
        <v>227.12</v>
      </c>
      <c r="D317" s="1">
        <v>2834224.65</v>
      </c>
      <c r="E317" s="1">
        <v>3723417.51</v>
      </c>
      <c r="F317" s="12">
        <v>1.3137340789129048</v>
      </c>
      <c r="G317" s="28">
        <v>4</v>
      </c>
      <c r="H317" s="1">
        <v>218.09</v>
      </c>
      <c r="I317" s="1">
        <v>427571.41</v>
      </c>
      <c r="J317" s="1">
        <v>427789.5</v>
      </c>
      <c r="K317" s="30">
        <v>0.9</v>
      </c>
      <c r="L317" s="1">
        <v>677771.05</v>
      </c>
      <c r="M317" s="1">
        <v>163214.51</v>
      </c>
      <c r="N317" s="1">
        <v>71649.2</v>
      </c>
      <c r="O317" s="1">
        <v>28583.69</v>
      </c>
      <c r="P317" s="1">
        <v>22863.95</v>
      </c>
      <c r="Q317" s="1">
        <v>49885.81</v>
      </c>
      <c r="R317" s="1">
        <v>15858.88</v>
      </c>
      <c r="S317" s="1">
        <v>26298.06</v>
      </c>
      <c r="T317" s="1">
        <v>31641.03</v>
      </c>
      <c r="U317" s="1">
        <v>18893.75</v>
      </c>
      <c r="V317" s="1">
        <v>47249.32</v>
      </c>
      <c r="W317" s="1">
        <v>40752.720000000001</v>
      </c>
      <c r="X317" s="1">
        <v>31556</v>
      </c>
      <c r="Y317" s="1">
        <v>1226217.97</v>
      </c>
      <c r="Z317" s="1">
        <v>20260.799999999996</v>
      </c>
      <c r="AA317" s="1">
        <v>28389.999999999996</v>
      </c>
      <c r="AB317" s="1">
        <v>61095.279999999992</v>
      </c>
      <c r="AC317" s="1">
        <v>6586.48</v>
      </c>
      <c r="AD317" s="1">
        <v>64842.75</v>
      </c>
      <c r="AE317" s="1">
        <v>77103.26999999999</v>
      </c>
      <c r="AF317" s="1">
        <v>278676.24</v>
      </c>
      <c r="AG317" s="1">
        <v>200546.95999999996</v>
      </c>
      <c r="AH317" s="1">
        <v>569803.50312000001</v>
      </c>
      <c r="AI317" s="1">
        <v>1307305.2831199998</v>
      </c>
      <c r="AJ317" s="1">
        <v>205355.09</v>
      </c>
      <c r="AK317" s="1">
        <v>1101950.19312</v>
      </c>
      <c r="AL317" s="33">
        <v>1286769.77312</v>
      </c>
      <c r="AM317" s="1">
        <v>39250.199999999997</v>
      </c>
      <c r="AN317" s="1">
        <v>39250.199999999997</v>
      </c>
      <c r="AO317" s="1">
        <v>41180.54</v>
      </c>
      <c r="AP317" s="1">
        <v>41180.54</v>
      </c>
      <c r="AQ317" s="1">
        <v>0</v>
      </c>
      <c r="AR317" s="1">
        <v>0</v>
      </c>
      <c r="AS317" s="1">
        <v>0</v>
      </c>
      <c r="AT317" s="1">
        <v>0</v>
      </c>
      <c r="AU317" s="1">
        <v>0</v>
      </c>
      <c r="AV317" s="1">
        <v>103594.8</v>
      </c>
      <c r="AW317" s="1">
        <v>41106.68</v>
      </c>
      <c r="AX317" s="1">
        <v>15673.87</v>
      </c>
      <c r="AY317" s="1">
        <v>321236.83</v>
      </c>
      <c r="AZ317" s="1">
        <v>2834224.65</v>
      </c>
      <c r="BA317" s="1">
        <v>233446.32</v>
      </c>
      <c r="BB317" s="1">
        <v>0</v>
      </c>
      <c r="BC317" s="1">
        <v>68899.089999999982</v>
      </c>
    </row>
    <row r="318" spans="1:55" x14ac:dyDescent="0.25">
      <c r="A318" s="10" t="s">
        <v>664</v>
      </c>
      <c r="B318" s="10" t="s">
        <v>665</v>
      </c>
      <c r="C318">
        <v>946.13</v>
      </c>
      <c r="D318" s="1">
        <v>12354833.75</v>
      </c>
      <c r="E318" s="1">
        <v>8203601.75</v>
      </c>
      <c r="F318" s="12">
        <v>0.66399936381175506</v>
      </c>
      <c r="G318" s="28">
        <v>1</v>
      </c>
      <c r="H318" s="1">
        <v>386371.09</v>
      </c>
      <c r="I318" s="1">
        <v>5640538.879999999</v>
      </c>
      <c r="J318" s="1">
        <v>6026909.9699999988</v>
      </c>
      <c r="K318" s="30">
        <v>0.9</v>
      </c>
      <c r="L318" s="1">
        <v>2897628.75</v>
      </c>
      <c r="M318" s="1">
        <v>579525.75</v>
      </c>
      <c r="N318" s="1">
        <v>289395</v>
      </c>
      <c r="O318" s="1">
        <v>128143.12</v>
      </c>
      <c r="P318" s="1">
        <v>102723.69</v>
      </c>
      <c r="Q318" s="1">
        <v>178717.14</v>
      </c>
      <c r="R318" s="1">
        <v>68904.100000000006</v>
      </c>
      <c r="S318" s="1">
        <v>107234.82</v>
      </c>
      <c r="T318" s="1">
        <v>146955</v>
      </c>
      <c r="U318" s="1">
        <v>80426.11</v>
      </c>
      <c r="V318" s="1">
        <v>219446.86</v>
      </c>
      <c r="W318" s="1">
        <v>189273.74</v>
      </c>
      <c r="X318" s="1">
        <v>128674.98</v>
      </c>
      <c r="Y318" s="1">
        <v>5117049.0600000015</v>
      </c>
      <c r="Z318" s="1">
        <v>83547</v>
      </c>
      <c r="AA318" s="1">
        <v>118266.25</v>
      </c>
      <c r="AB318" s="1">
        <v>254508.97</v>
      </c>
      <c r="AC318" s="1">
        <v>27437.770000000004</v>
      </c>
      <c r="AD318" s="1">
        <v>540240.23</v>
      </c>
      <c r="AE318" s="1">
        <v>142299.77000000002</v>
      </c>
      <c r="AF318" s="1">
        <v>1160901.51</v>
      </c>
      <c r="AG318" s="1">
        <v>835432.79</v>
      </c>
      <c r="AH318" s="1">
        <v>2486234.5326299998</v>
      </c>
      <c r="AI318" s="1">
        <v>5648868.8226299994</v>
      </c>
      <c r="AJ318" s="1">
        <v>855462.36</v>
      </c>
      <c r="AK318" s="1">
        <v>4793406.46263</v>
      </c>
      <c r="AL318" s="33">
        <v>5563322.5826300001</v>
      </c>
      <c r="AM318" s="1">
        <v>245796.37</v>
      </c>
      <c r="AN318" s="1">
        <v>245796.37</v>
      </c>
      <c r="AO318" s="1">
        <v>256091.5</v>
      </c>
      <c r="AP318" s="1">
        <v>256091.5</v>
      </c>
      <c r="AQ318" s="1">
        <v>0</v>
      </c>
      <c r="AR318" s="1">
        <v>0</v>
      </c>
      <c r="AS318" s="1">
        <v>0</v>
      </c>
      <c r="AT318" s="1">
        <v>0</v>
      </c>
      <c r="AU318" s="1">
        <v>643.44000000000005</v>
      </c>
      <c r="AV318" s="1">
        <v>431752.26</v>
      </c>
      <c r="AW318" s="1">
        <v>171320.39</v>
      </c>
      <c r="AX318" s="1">
        <v>66970.2</v>
      </c>
      <c r="AY318" s="1">
        <v>1674462.03</v>
      </c>
      <c r="AZ318" s="1">
        <v>12354833.75</v>
      </c>
      <c r="BA318" s="1">
        <v>934868.13000000012</v>
      </c>
      <c r="BB318" s="1">
        <v>156.29</v>
      </c>
      <c r="BC318" s="1">
        <v>405019.31</v>
      </c>
    </row>
    <row r="319" spans="1:55" x14ac:dyDescent="0.25">
      <c r="A319" s="10" t="s">
        <v>666</v>
      </c>
      <c r="B319" s="10" t="s">
        <v>667</v>
      </c>
      <c r="C319">
        <v>346.62</v>
      </c>
      <c r="D319" s="1">
        <v>4511640.91</v>
      </c>
      <c r="E319" s="1">
        <v>2715176.0999999996</v>
      </c>
      <c r="F319" s="12">
        <v>0.60181564848874458</v>
      </c>
      <c r="G319" s="28">
        <v>1</v>
      </c>
      <c r="H319" s="1">
        <v>241539.09</v>
      </c>
      <c r="I319" s="1">
        <v>2263015.7199999997</v>
      </c>
      <c r="J319" s="1">
        <v>2504554.8099999996</v>
      </c>
      <c r="K319" s="30">
        <v>0.9</v>
      </c>
      <c r="L319" s="1">
        <v>1059480</v>
      </c>
      <c r="M319" s="1">
        <v>211896</v>
      </c>
      <c r="N319" s="1">
        <v>105457.5</v>
      </c>
      <c r="O319" s="1">
        <v>46597.5</v>
      </c>
      <c r="P319" s="1">
        <v>37533.75</v>
      </c>
      <c r="Q319" s="1">
        <v>64018.080000000002</v>
      </c>
      <c r="R319" s="1">
        <v>25155.46</v>
      </c>
      <c r="S319" s="1">
        <v>39064.11</v>
      </c>
      <c r="T319" s="1">
        <v>53438.18</v>
      </c>
      <c r="U319" s="1">
        <v>29106.59</v>
      </c>
      <c r="V319" s="1">
        <v>79798.86</v>
      </c>
      <c r="W319" s="1">
        <v>68826.81</v>
      </c>
      <c r="X319" s="1">
        <v>46874.45</v>
      </c>
      <c r="Y319" s="1">
        <v>1867247.2900000003</v>
      </c>
      <c r="Z319" s="1">
        <v>30641.4</v>
      </c>
      <c r="AA319" s="1">
        <v>43327.5</v>
      </c>
      <c r="AB319" s="1">
        <v>93240.78</v>
      </c>
      <c r="AC319" s="1">
        <v>10051.98</v>
      </c>
      <c r="AD319" s="1">
        <v>197920.02000000002</v>
      </c>
      <c r="AE319" s="1">
        <v>51202.559999999998</v>
      </c>
      <c r="AF319" s="1">
        <v>425302.74</v>
      </c>
      <c r="AG319" s="1">
        <v>306065.45999999996</v>
      </c>
      <c r="AH319" s="1">
        <v>907439.53062000009</v>
      </c>
      <c r="AI319" s="1">
        <v>2065191.97062</v>
      </c>
      <c r="AJ319" s="1">
        <v>313403.40000000002</v>
      </c>
      <c r="AK319" s="1">
        <v>1751788.5706199999</v>
      </c>
      <c r="AL319" s="33">
        <v>2033851.63062</v>
      </c>
      <c r="AM319" s="1">
        <v>86221.759999999995</v>
      </c>
      <c r="AN319" s="1">
        <v>86221.759999999995</v>
      </c>
      <c r="AO319" s="1">
        <v>90082.44</v>
      </c>
      <c r="AP319" s="1">
        <v>90082.44</v>
      </c>
      <c r="AQ319" s="1">
        <v>2573.7800000000002</v>
      </c>
      <c r="AR319" s="1">
        <v>2573.7800000000002</v>
      </c>
      <c r="AS319" s="1">
        <v>2573.7800000000002</v>
      </c>
      <c r="AT319" s="1">
        <v>2573.7800000000002</v>
      </c>
      <c r="AU319" s="1">
        <v>3217.23</v>
      </c>
      <c r="AV319" s="1">
        <v>157644.26999999999</v>
      </c>
      <c r="AW319" s="1">
        <v>62553.64</v>
      </c>
      <c r="AX319" s="1">
        <v>24223.26</v>
      </c>
      <c r="AY319" s="1">
        <v>610541.92000000004</v>
      </c>
      <c r="AZ319" s="1">
        <v>4511640.91</v>
      </c>
      <c r="BA319" s="1">
        <v>312764.15000000002</v>
      </c>
      <c r="BB319" s="1">
        <v>1172.49</v>
      </c>
      <c r="BC319" s="1">
        <v>140981.5</v>
      </c>
    </row>
    <row r="320" spans="1:55" x14ac:dyDescent="0.25">
      <c r="A320" s="10" t="s">
        <v>668</v>
      </c>
      <c r="B320" s="10" t="s">
        <v>669</v>
      </c>
      <c r="C320">
        <v>1164.6300000000001</v>
      </c>
      <c r="D320" s="1">
        <v>16641521.09</v>
      </c>
      <c r="E320" s="1">
        <v>12444734.720000001</v>
      </c>
      <c r="F320" s="12">
        <v>0.74781233354192145</v>
      </c>
      <c r="G320" s="28">
        <v>2</v>
      </c>
      <c r="H320" s="1">
        <v>130857.71</v>
      </c>
      <c r="I320" s="1">
        <v>8985411.879999999</v>
      </c>
      <c r="J320" s="1">
        <v>9116269.5899999999</v>
      </c>
      <c r="K320" s="30">
        <v>0.9</v>
      </c>
      <c r="L320" s="1">
        <v>3865753.12</v>
      </c>
      <c r="M320" s="1">
        <v>773150.62</v>
      </c>
      <c r="N320" s="1">
        <v>356225.62</v>
      </c>
      <c r="O320" s="1">
        <v>158186.25</v>
      </c>
      <c r="P320" s="1">
        <v>143244.29</v>
      </c>
      <c r="Q320" s="1">
        <v>220729</v>
      </c>
      <c r="R320" s="1">
        <v>84216.13</v>
      </c>
      <c r="S320" s="1">
        <v>131745.63</v>
      </c>
      <c r="T320" s="1">
        <v>181408.57</v>
      </c>
      <c r="U320" s="1">
        <v>99064.54</v>
      </c>
      <c r="V320" s="1">
        <v>270896.13</v>
      </c>
      <c r="W320" s="1">
        <v>233648.92</v>
      </c>
      <c r="X320" s="1">
        <v>158086.39999999999</v>
      </c>
      <c r="Y320" s="1">
        <v>6676355.2200000007</v>
      </c>
      <c r="Z320" s="1">
        <v>103826.7</v>
      </c>
      <c r="AA320" s="1">
        <v>145578.75</v>
      </c>
      <c r="AB320" s="1">
        <v>313285.46999999997</v>
      </c>
      <c r="AC320" s="1">
        <v>33774.269999999997</v>
      </c>
      <c r="AD320" s="1">
        <v>665003.73</v>
      </c>
      <c r="AE320" s="1">
        <v>176820.13999999998</v>
      </c>
      <c r="AF320" s="1">
        <v>1429001.0099999998</v>
      </c>
      <c r="AG320" s="1">
        <v>1028368.2899999999</v>
      </c>
      <c r="AH320" s="1">
        <v>3413910.4851299995</v>
      </c>
      <c r="AI320" s="1">
        <v>7309568.8451299984</v>
      </c>
      <c r="AJ320" s="1">
        <v>1053023.5</v>
      </c>
      <c r="AK320" s="1">
        <v>6256545.3451299984</v>
      </c>
      <c r="AL320" s="33">
        <v>7204266.4951299988</v>
      </c>
      <c r="AM320" s="1">
        <v>474219.7</v>
      </c>
      <c r="AN320" s="1">
        <v>474219.7</v>
      </c>
      <c r="AO320" s="1">
        <v>494166.52</v>
      </c>
      <c r="AP320" s="1">
        <v>494166.52</v>
      </c>
      <c r="AQ320" s="1">
        <v>0</v>
      </c>
      <c r="AR320" s="1">
        <v>0</v>
      </c>
      <c r="AS320" s="1">
        <v>0</v>
      </c>
      <c r="AT320" s="1">
        <v>0</v>
      </c>
      <c r="AU320" s="1">
        <v>0</v>
      </c>
      <c r="AV320" s="1">
        <v>530842.94999999995</v>
      </c>
      <c r="AW320" s="1">
        <v>210639.82</v>
      </c>
      <c r="AX320" s="1">
        <v>82644.08</v>
      </c>
      <c r="AY320" s="1">
        <v>2760899.2899999996</v>
      </c>
      <c r="AZ320" s="1">
        <v>16641521.09</v>
      </c>
      <c r="BA320" s="1">
        <v>3378902.4000000004</v>
      </c>
      <c r="BB320" s="1">
        <v>64.47</v>
      </c>
      <c r="BC320" s="1">
        <v>572859.69999999995</v>
      </c>
    </row>
    <row r="321" spans="1:55" x14ac:dyDescent="0.25">
      <c r="A321" s="10" t="s">
        <v>670</v>
      </c>
      <c r="B321" s="10" t="s">
        <v>671</v>
      </c>
      <c r="C321">
        <v>814.65</v>
      </c>
      <c r="D321" s="1">
        <v>12103478.4</v>
      </c>
      <c r="E321" s="1">
        <v>8609979.75</v>
      </c>
      <c r="F321" s="12">
        <v>0.7113640777844491</v>
      </c>
      <c r="G321" s="28">
        <v>1</v>
      </c>
      <c r="H321" s="1">
        <v>188628.61</v>
      </c>
      <c r="I321" s="1">
        <v>5512738.79</v>
      </c>
      <c r="J321" s="1">
        <v>5701367.4000000004</v>
      </c>
      <c r="K321" s="30">
        <v>0.9</v>
      </c>
      <c r="L321" s="1">
        <v>2637765</v>
      </c>
      <c r="M321" s="1">
        <v>879167.07</v>
      </c>
      <c r="N321" s="1">
        <v>286285.42</v>
      </c>
      <c r="O321" s="1">
        <v>94959.54</v>
      </c>
      <c r="P321" s="1">
        <v>91652</v>
      </c>
      <c r="Q321" s="1">
        <v>247291.2</v>
      </c>
      <c r="R321" s="1">
        <v>59060.66</v>
      </c>
      <c r="S321" s="1">
        <v>103915.64</v>
      </c>
      <c r="T321" s="1">
        <v>94923.09</v>
      </c>
      <c r="U321" s="1">
        <v>69191.990000000005</v>
      </c>
      <c r="V321" s="1">
        <v>141747.97</v>
      </c>
      <c r="W321" s="1">
        <v>122258.16</v>
      </c>
      <c r="X321" s="1">
        <v>124692.18</v>
      </c>
      <c r="Y321" s="1">
        <v>4952909.919999999</v>
      </c>
      <c r="Z321" s="1">
        <v>73318.5</v>
      </c>
      <c r="AA321" s="1">
        <v>101831.25</v>
      </c>
      <c r="AB321" s="1">
        <v>219140.85</v>
      </c>
      <c r="AC321" s="1">
        <v>23624.85</v>
      </c>
      <c r="AD321" s="1">
        <v>465165.15</v>
      </c>
      <c r="AE321" s="1">
        <v>634612.35</v>
      </c>
      <c r="AF321" s="1">
        <v>999575.54999999993</v>
      </c>
      <c r="AG321" s="1">
        <v>719335.95</v>
      </c>
      <c r="AH321" s="1">
        <v>2377951.0111500002</v>
      </c>
      <c r="AI321" s="1">
        <v>5614555.4611499999</v>
      </c>
      <c r="AJ321" s="1">
        <v>736582.09</v>
      </c>
      <c r="AK321" s="1">
        <v>4877973.3711499991</v>
      </c>
      <c r="AL321" s="33">
        <v>5540897.251149999</v>
      </c>
      <c r="AM321" s="1">
        <v>252874.27</v>
      </c>
      <c r="AN321" s="1">
        <v>252874.27</v>
      </c>
      <c r="AO321" s="1">
        <v>263812.86</v>
      </c>
      <c r="AP321" s="1">
        <v>263812.86</v>
      </c>
      <c r="AQ321" s="1">
        <v>0</v>
      </c>
      <c r="AR321" s="1">
        <v>0</v>
      </c>
      <c r="AS321" s="1">
        <v>0</v>
      </c>
      <c r="AT321" s="1">
        <v>0</v>
      </c>
      <c r="AU321" s="1">
        <v>0</v>
      </c>
      <c r="AV321" s="1">
        <v>371268.34</v>
      </c>
      <c r="AW321" s="1">
        <v>147320.21</v>
      </c>
      <c r="AX321" s="1">
        <v>57708.36</v>
      </c>
      <c r="AY321" s="1">
        <v>1609671.17</v>
      </c>
      <c r="AZ321" s="1">
        <v>12103478.4</v>
      </c>
      <c r="BA321" s="1">
        <v>1276096.24</v>
      </c>
      <c r="BB321" s="1">
        <v>0</v>
      </c>
      <c r="BC321" s="1">
        <v>367586.19</v>
      </c>
    </row>
    <row r="322" spans="1:55" x14ac:dyDescent="0.25">
      <c r="A322" s="10" t="s">
        <v>672</v>
      </c>
      <c r="B322" s="10" t="s">
        <v>673</v>
      </c>
      <c r="C322">
        <v>624.46</v>
      </c>
      <c r="D322" s="1">
        <v>8318632.79</v>
      </c>
      <c r="E322" s="1">
        <v>5795207.6299999999</v>
      </c>
      <c r="F322" s="12">
        <v>0.69665385842809868</v>
      </c>
      <c r="G322" s="28">
        <v>1</v>
      </c>
      <c r="H322" s="1">
        <v>158986.01</v>
      </c>
      <c r="I322" s="1">
        <v>3102282.25</v>
      </c>
      <c r="J322" s="1">
        <v>3261268.26</v>
      </c>
      <c r="K322" s="30">
        <v>0.9</v>
      </c>
      <c r="L322" s="1">
        <v>1909074.72</v>
      </c>
      <c r="M322" s="1">
        <v>472672.01</v>
      </c>
      <c r="N322" s="1">
        <v>199818.88</v>
      </c>
      <c r="O322" s="1">
        <v>79890.66</v>
      </c>
      <c r="P322" s="1">
        <v>66126.41</v>
      </c>
      <c r="Q322" s="1">
        <v>141458.51999999999</v>
      </c>
      <c r="R322" s="1">
        <v>44295.49</v>
      </c>
      <c r="S322" s="1">
        <v>73532.44</v>
      </c>
      <c r="T322" s="1">
        <v>87891.75</v>
      </c>
      <c r="U322" s="1">
        <v>52851.44</v>
      </c>
      <c r="V322" s="1">
        <v>131248.12</v>
      </c>
      <c r="W322" s="1">
        <v>113202</v>
      </c>
      <c r="X322" s="1">
        <v>88234.27</v>
      </c>
      <c r="Y322" s="1">
        <v>3460296.7100000004</v>
      </c>
      <c r="Z322" s="1">
        <v>55496.7</v>
      </c>
      <c r="AA322" s="1">
        <v>78057.499999999985</v>
      </c>
      <c r="AB322" s="1">
        <v>167979.74</v>
      </c>
      <c r="AC322" s="1">
        <v>18109.339999999997</v>
      </c>
      <c r="AD322" s="1">
        <v>356566.66</v>
      </c>
      <c r="AE322" s="1">
        <v>230327.88</v>
      </c>
      <c r="AF322" s="1">
        <v>766212.41999999993</v>
      </c>
      <c r="AG322" s="1">
        <v>551398.17999999993</v>
      </c>
      <c r="AH322" s="1">
        <v>1648243.9914600002</v>
      </c>
      <c r="AI322" s="1">
        <v>3872392.4114600001</v>
      </c>
      <c r="AJ322" s="1">
        <v>564617.99</v>
      </c>
      <c r="AK322" s="1">
        <v>3307774.4214599999</v>
      </c>
      <c r="AL322" s="33">
        <v>3815930.6114599998</v>
      </c>
      <c r="AM322" s="1">
        <v>147349.13</v>
      </c>
      <c r="AN322" s="1">
        <v>147349.13</v>
      </c>
      <c r="AO322" s="1">
        <v>153140.14000000001</v>
      </c>
      <c r="AP322" s="1">
        <v>153140.14000000001</v>
      </c>
      <c r="AQ322" s="1">
        <v>0</v>
      </c>
      <c r="AR322" s="1">
        <v>0</v>
      </c>
      <c r="AS322" s="1">
        <v>0</v>
      </c>
      <c r="AT322" s="1">
        <v>0</v>
      </c>
      <c r="AU322" s="1">
        <v>0</v>
      </c>
      <c r="AV322" s="1">
        <v>284403.13</v>
      </c>
      <c r="AW322" s="1">
        <v>112851.88</v>
      </c>
      <c r="AX322" s="1">
        <v>44171.83</v>
      </c>
      <c r="AY322" s="1">
        <v>1042405.38</v>
      </c>
      <c r="AZ322" s="1">
        <v>8318632.79</v>
      </c>
      <c r="BA322" s="1">
        <v>538691.98</v>
      </c>
      <c r="BB322" s="1">
        <v>0</v>
      </c>
      <c r="BC322" s="1">
        <v>245515.77000000002</v>
      </c>
    </row>
    <row r="323" spans="1:55" x14ac:dyDescent="0.25">
      <c r="A323" s="10" t="s">
        <v>674</v>
      </c>
      <c r="B323" s="10" t="s">
        <v>675</v>
      </c>
      <c r="C323">
        <v>414.13</v>
      </c>
      <c r="D323" s="1">
        <v>5782892.4299999997</v>
      </c>
      <c r="E323" s="1">
        <v>4039656.1599999997</v>
      </c>
      <c r="F323" s="12">
        <v>0.69855287970487112</v>
      </c>
      <c r="G323" s="28">
        <v>1</v>
      </c>
      <c r="H323" s="1">
        <v>118238.22</v>
      </c>
      <c r="I323" s="1">
        <v>3259645.7499999995</v>
      </c>
      <c r="J323" s="1">
        <v>3377883.9699999997</v>
      </c>
      <c r="K323" s="30">
        <v>0.9</v>
      </c>
      <c r="L323" s="1">
        <v>1323016.07</v>
      </c>
      <c r="M323" s="1">
        <v>309703.57</v>
      </c>
      <c r="N323" s="1">
        <v>130294.85</v>
      </c>
      <c r="O323" s="1">
        <v>53650.36</v>
      </c>
      <c r="P323" s="1">
        <v>47610.35</v>
      </c>
      <c r="Q323" s="1">
        <v>89213.119999999995</v>
      </c>
      <c r="R323" s="1">
        <v>28983.47</v>
      </c>
      <c r="S323" s="1">
        <v>48000.34</v>
      </c>
      <c r="T323" s="1">
        <v>59766.39</v>
      </c>
      <c r="U323" s="1">
        <v>34978.97</v>
      </c>
      <c r="V323" s="1">
        <v>89248.72</v>
      </c>
      <c r="W323" s="1">
        <v>76977.36</v>
      </c>
      <c r="X323" s="1">
        <v>57597.37</v>
      </c>
      <c r="Y323" s="1">
        <v>2349040.9400000004</v>
      </c>
      <c r="Z323" s="1">
        <v>36596.699999999997</v>
      </c>
      <c r="AA323" s="1">
        <v>51766.25</v>
      </c>
      <c r="AB323" s="1">
        <v>111400.97</v>
      </c>
      <c r="AC323" s="1">
        <v>12009.77</v>
      </c>
      <c r="AD323" s="1">
        <v>236468.23</v>
      </c>
      <c r="AE323" s="1">
        <v>126436.6</v>
      </c>
      <c r="AF323" s="1">
        <v>508137.51</v>
      </c>
      <c r="AG323" s="1">
        <v>365676.79000000004</v>
      </c>
      <c r="AH323" s="1">
        <v>1165308.2976299999</v>
      </c>
      <c r="AI323" s="1">
        <v>2613801.1176300002</v>
      </c>
      <c r="AJ323" s="1">
        <v>374443.92</v>
      </c>
      <c r="AK323" s="1">
        <v>2239357.1976300003</v>
      </c>
      <c r="AL323" s="33">
        <v>2576356.7176300003</v>
      </c>
      <c r="AM323" s="1">
        <v>138340.89000000001</v>
      </c>
      <c r="AN323" s="1">
        <v>138340.89000000001</v>
      </c>
      <c r="AO323" s="1">
        <v>144131.9</v>
      </c>
      <c r="AP323" s="1">
        <v>144131.9</v>
      </c>
      <c r="AQ323" s="1">
        <v>0</v>
      </c>
      <c r="AR323" s="1">
        <v>0</v>
      </c>
      <c r="AS323" s="1">
        <v>0</v>
      </c>
      <c r="AT323" s="1">
        <v>0</v>
      </c>
      <c r="AU323" s="1">
        <v>0</v>
      </c>
      <c r="AV323" s="1">
        <v>188529.67</v>
      </c>
      <c r="AW323" s="1">
        <v>74809.05</v>
      </c>
      <c r="AX323" s="1">
        <v>29210.400000000001</v>
      </c>
      <c r="AY323" s="1">
        <v>857494.70000000019</v>
      </c>
      <c r="AZ323" s="1">
        <v>5782892.4299999997</v>
      </c>
      <c r="BA323" s="1">
        <v>592477.02</v>
      </c>
      <c r="BB323" s="1">
        <v>251.43</v>
      </c>
      <c r="BC323" s="1">
        <v>197677.31999999998</v>
      </c>
    </row>
    <row r="324" spans="1:55" x14ac:dyDescent="0.25">
      <c r="A324" s="10" t="s">
        <v>676</v>
      </c>
      <c r="B324" s="10" t="s">
        <v>677</v>
      </c>
      <c r="C324">
        <v>679</v>
      </c>
      <c r="D324" s="1">
        <v>9547950.9100000001</v>
      </c>
      <c r="E324" s="1">
        <v>6365633.7599999998</v>
      </c>
      <c r="F324" s="12">
        <v>0.66670155931918162</v>
      </c>
      <c r="G324" s="28">
        <v>1</v>
      </c>
      <c r="H324" s="1">
        <v>287028.63</v>
      </c>
      <c r="I324" s="1">
        <v>3657879.39</v>
      </c>
      <c r="J324" s="1">
        <v>3944908.02</v>
      </c>
      <c r="K324" s="30">
        <v>0.9</v>
      </c>
      <c r="L324" s="1">
        <v>2105991.5699999998</v>
      </c>
      <c r="M324" s="1">
        <v>701926.99</v>
      </c>
      <c r="N324" s="1">
        <v>238453.95</v>
      </c>
      <c r="O324" s="1">
        <v>79484.649999999994</v>
      </c>
      <c r="P324" s="1">
        <v>70387.210000000006</v>
      </c>
      <c r="Q324" s="1">
        <v>206202.81</v>
      </c>
      <c r="R324" s="1">
        <v>49217.22</v>
      </c>
      <c r="S324" s="1">
        <v>86553.81</v>
      </c>
      <c r="T324" s="1">
        <v>79454.14</v>
      </c>
      <c r="U324" s="1">
        <v>57702.54</v>
      </c>
      <c r="V324" s="1">
        <v>118648.3</v>
      </c>
      <c r="W324" s="1">
        <v>102334.6</v>
      </c>
      <c r="X324" s="1">
        <v>103859.09</v>
      </c>
      <c r="Y324" s="1">
        <v>4000216.88</v>
      </c>
      <c r="Z324" s="1">
        <v>61110</v>
      </c>
      <c r="AA324" s="1">
        <v>84875</v>
      </c>
      <c r="AB324" s="1">
        <v>182651</v>
      </c>
      <c r="AC324" s="1">
        <v>19691</v>
      </c>
      <c r="AD324" s="1">
        <v>387709</v>
      </c>
      <c r="AE324" s="1">
        <v>528941</v>
      </c>
      <c r="AF324" s="1">
        <v>833133</v>
      </c>
      <c r="AG324" s="1">
        <v>599557</v>
      </c>
      <c r="AH324" s="1">
        <v>1848457.0320000001</v>
      </c>
      <c r="AI324" s="1">
        <v>4546124.0319999997</v>
      </c>
      <c r="AJ324" s="1">
        <v>613931.43000000005</v>
      </c>
      <c r="AK324" s="1">
        <v>3932192.6019999995</v>
      </c>
      <c r="AL324" s="33">
        <v>4484730.8819999993</v>
      </c>
      <c r="AM324" s="1">
        <v>142845.01</v>
      </c>
      <c r="AN324" s="1">
        <v>142845.01</v>
      </c>
      <c r="AO324" s="1">
        <v>148636.01999999999</v>
      </c>
      <c r="AP324" s="1">
        <v>148636.01999999999</v>
      </c>
      <c r="AQ324" s="1">
        <v>0</v>
      </c>
      <c r="AR324" s="1">
        <v>0</v>
      </c>
      <c r="AS324" s="1">
        <v>0</v>
      </c>
      <c r="AT324" s="1">
        <v>0</v>
      </c>
      <c r="AU324" s="1">
        <v>0</v>
      </c>
      <c r="AV324" s="1">
        <v>309497.52</v>
      </c>
      <c r="AW324" s="1">
        <v>122809.4</v>
      </c>
      <c r="AX324" s="1">
        <v>47734.080000000002</v>
      </c>
      <c r="AY324" s="1">
        <v>1063003.06</v>
      </c>
      <c r="AZ324" s="1">
        <v>9547950.9100000001</v>
      </c>
      <c r="BA324" s="1">
        <v>473947.19</v>
      </c>
      <c r="BB324" s="1">
        <v>0</v>
      </c>
      <c r="BC324" s="1">
        <v>284246.32999999996</v>
      </c>
    </row>
    <row r="325" spans="1:55" x14ac:dyDescent="0.25">
      <c r="A325" s="10" t="s">
        <v>678</v>
      </c>
      <c r="B325" s="10" t="s">
        <v>679</v>
      </c>
      <c r="C325">
        <v>227.75</v>
      </c>
      <c r="D325" s="1">
        <v>3051757.15</v>
      </c>
      <c r="E325" s="1">
        <v>2267959.54</v>
      </c>
      <c r="F325" s="12">
        <v>0.74316514339943474</v>
      </c>
      <c r="G325" s="28">
        <v>2</v>
      </c>
      <c r="H325" s="1">
        <v>25577.67</v>
      </c>
      <c r="I325" s="1">
        <v>1715417.7000000002</v>
      </c>
      <c r="J325" s="1">
        <v>1740995.37</v>
      </c>
      <c r="K325" s="30">
        <v>0.9</v>
      </c>
      <c r="L325" s="1">
        <v>710831.04</v>
      </c>
      <c r="M325" s="1">
        <v>174233.41</v>
      </c>
      <c r="N325" s="1">
        <v>72713.72</v>
      </c>
      <c r="O325" s="1">
        <v>28673.97</v>
      </c>
      <c r="P325" s="1">
        <v>24513.4</v>
      </c>
      <c r="Q325" s="1">
        <v>49501.08</v>
      </c>
      <c r="R325" s="1">
        <v>15858.88</v>
      </c>
      <c r="S325" s="1">
        <v>26553.38</v>
      </c>
      <c r="T325" s="1">
        <v>31641.03</v>
      </c>
      <c r="U325" s="1">
        <v>19149.07</v>
      </c>
      <c r="V325" s="1">
        <v>47249.32</v>
      </c>
      <c r="W325" s="1">
        <v>40752.720000000001</v>
      </c>
      <c r="X325" s="1">
        <v>31862.37</v>
      </c>
      <c r="Y325" s="1">
        <v>1273533.3900000001</v>
      </c>
      <c r="Z325" s="1">
        <v>20250</v>
      </c>
      <c r="AA325" s="1">
        <v>28468.75</v>
      </c>
      <c r="AB325" s="1">
        <v>61264.75</v>
      </c>
      <c r="AC325" s="1">
        <v>6604.75</v>
      </c>
      <c r="AD325" s="1">
        <v>130045.25</v>
      </c>
      <c r="AE325" s="1">
        <v>81120</v>
      </c>
      <c r="AF325" s="1">
        <v>279449.25</v>
      </c>
      <c r="AG325" s="1">
        <v>201103.25</v>
      </c>
      <c r="AH325" s="1">
        <v>606215.61524999992</v>
      </c>
      <c r="AI325" s="1">
        <v>1414521.6152499998</v>
      </c>
      <c r="AJ325" s="1">
        <v>205924.71</v>
      </c>
      <c r="AK325" s="1">
        <v>1208596.9052499998</v>
      </c>
      <c r="AL325" s="33">
        <v>1393929.1352499998</v>
      </c>
      <c r="AM325" s="1">
        <v>54692.91</v>
      </c>
      <c r="AN325" s="1">
        <v>54692.91</v>
      </c>
      <c r="AO325" s="1">
        <v>57266.69</v>
      </c>
      <c r="AP325" s="1">
        <v>57266.69</v>
      </c>
      <c r="AQ325" s="1">
        <v>0</v>
      </c>
      <c r="AR325" s="1">
        <v>0</v>
      </c>
      <c r="AS325" s="1">
        <v>0</v>
      </c>
      <c r="AT325" s="1">
        <v>0</v>
      </c>
      <c r="AU325" s="1">
        <v>0</v>
      </c>
      <c r="AV325" s="1">
        <v>103594.8</v>
      </c>
      <c r="AW325" s="1">
        <v>41106.68</v>
      </c>
      <c r="AX325" s="1">
        <v>15673.87</v>
      </c>
      <c r="AY325" s="1">
        <v>384294.55</v>
      </c>
      <c r="AZ325" s="1">
        <v>3051757.15</v>
      </c>
      <c r="BA325" s="1">
        <v>256590.36000000002</v>
      </c>
      <c r="BB325" s="1">
        <v>0</v>
      </c>
      <c r="BC325" s="1">
        <v>82426.619999999981</v>
      </c>
    </row>
    <row r="326" spans="1:55" x14ac:dyDescent="0.25">
      <c r="A326" s="10" t="s">
        <v>680</v>
      </c>
      <c r="B326" s="10" t="s">
        <v>681</v>
      </c>
      <c r="C326">
        <v>62.98</v>
      </c>
      <c r="D326" s="1">
        <v>786513.47</v>
      </c>
      <c r="E326" s="1">
        <v>757417.28</v>
      </c>
      <c r="F326" s="12">
        <v>0.96300611355073173</v>
      </c>
      <c r="G326" s="28">
        <v>3</v>
      </c>
      <c r="H326" s="1">
        <v>1288.94</v>
      </c>
      <c r="I326" s="1">
        <v>340923.14999999997</v>
      </c>
      <c r="J326" s="1">
        <v>342212.08999999997</v>
      </c>
      <c r="K326" s="30">
        <v>0.9</v>
      </c>
      <c r="L326" s="1">
        <v>188229.37</v>
      </c>
      <c r="M326" s="1">
        <v>37645.870000000003</v>
      </c>
      <c r="N326" s="1">
        <v>18393.75</v>
      </c>
      <c r="O326" s="1">
        <v>7970.62</v>
      </c>
      <c r="P326" s="1">
        <v>6447.94</v>
      </c>
      <c r="Q326" s="1">
        <v>12003.39</v>
      </c>
      <c r="R326" s="1">
        <v>3828</v>
      </c>
      <c r="S326" s="1">
        <v>6893.66</v>
      </c>
      <c r="T326" s="1">
        <v>9140.74</v>
      </c>
      <c r="U326" s="1">
        <v>5106.42</v>
      </c>
      <c r="V326" s="1">
        <v>13649.8</v>
      </c>
      <c r="W326" s="1">
        <v>11773</v>
      </c>
      <c r="X326" s="1">
        <v>8271.9599999999991</v>
      </c>
      <c r="Y326" s="1">
        <v>329354.51999999996</v>
      </c>
      <c r="Z326" s="1">
        <v>5623.2</v>
      </c>
      <c r="AA326" s="1">
        <v>7872.5</v>
      </c>
      <c r="AB326" s="1">
        <v>16941.62</v>
      </c>
      <c r="AC326" s="1">
        <v>1826.4199999999998</v>
      </c>
      <c r="AD326" s="1">
        <v>35961.58</v>
      </c>
      <c r="AE326" s="1">
        <v>9959.82</v>
      </c>
      <c r="AF326" s="1">
        <v>77276.459999999992</v>
      </c>
      <c r="AG326" s="1">
        <v>55611.34</v>
      </c>
      <c r="AH326" s="1">
        <v>156484.30398</v>
      </c>
      <c r="AI326" s="1">
        <v>367557.24398000003</v>
      </c>
      <c r="AJ326" s="1">
        <v>56944.62</v>
      </c>
      <c r="AK326" s="1">
        <v>310612.62398000003</v>
      </c>
      <c r="AL326" s="33">
        <v>361862.77398000006</v>
      </c>
      <c r="AM326" s="1">
        <v>12868.92</v>
      </c>
      <c r="AN326" s="1">
        <v>12868.92</v>
      </c>
      <c r="AO326" s="1">
        <v>12868.92</v>
      </c>
      <c r="AP326" s="1">
        <v>12868.92</v>
      </c>
      <c r="AQ326" s="1">
        <v>0</v>
      </c>
      <c r="AR326" s="1">
        <v>0</v>
      </c>
      <c r="AS326" s="1">
        <v>0</v>
      </c>
      <c r="AT326" s="1">
        <v>0</v>
      </c>
      <c r="AU326" s="1">
        <v>0</v>
      </c>
      <c r="AV326" s="1">
        <v>28311.62</v>
      </c>
      <c r="AW326" s="1">
        <v>11234.12</v>
      </c>
      <c r="AX326" s="1">
        <v>4274.6899999999996</v>
      </c>
      <c r="AY326" s="1">
        <v>95296.11</v>
      </c>
      <c r="AZ326" s="1">
        <v>786513.47</v>
      </c>
      <c r="BA326" s="1">
        <v>53792.61</v>
      </c>
      <c r="BB326" s="1">
        <v>0</v>
      </c>
      <c r="BC326" s="1">
        <v>38721.72</v>
      </c>
    </row>
    <row r="327" spans="1:55" x14ac:dyDescent="0.25">
      <c r="A327" s="10" t="s">
        <v>682</v>
      </c>
      <c r="B327" s="10" t="s">
        <v>683</v>
      </c>
      <c r="C327">
        <v>515.86</v>
      </c>
      <c r="D327" s="1">
        <v>6357732.5599999996</v>
      </c>
      <c r="E327" s="1">
        <v>4541924.96</v>
      </c>
      <c r="F327" s="12">
        <v>0.71439383728968942</v>
      </c>
      <c r="G327" s="28">
        <v>1</v>
      </c>
      <c r="H327" s="1">
        <v>85246.63</v>
      </c>
      <c r="I327" s="1">
        <v>2575072.83</v>
      </c>
      <c r="J327" s="1">
        <v>2660319.46</v>
      </c>
      <c r="K327" s="30">
        <v>0.9</v>
      </c>
      <c r="L327" s="1">
        <v>1489151.21</v>
      </c>
      <c r="M327" s="1">
        <v>369653.27</v>
      </c>
      <c r="N327" s="1">
        <v>165788.51</v>
      </c>
      <c r="O327" s="1">
        <v>65860.240000000005</v>
      </c>
      <c r="P327" s="1">
        <v>48740.7</v>
      </c>
      <c r="Q327" s="1">
        <v>118135.73</v>
      </c>
      <c r="R327" s="1">
        <v>37186.339999999997</v>
      </c>
      <c r="S327" s="1">
        <v>60766.39</v>
      </c>
      <c r="T327" s="1">
        <v>72422.8</v>
      </c>
      <c r="U327" s="1">
        <v>43659.89</v>
      </c>
      <c r="V327" s="1">
        <v>108148.45</v>
      </c>
      <c r="W327" s="1">
        <v>93278.44</v>
      </c>
      <c r="X327" s="1">
        <v>72915.820000000007</v>
      </c>
      <c r="Y327" s="1">
        <v>2745707.79</v>
      </c>
      <c r="Z327" s="1">
        <v>46165.5</v>
      </c>
      <c r="AA327" s="1">
        <v>64482.5</v>
      </c>
      <c r="AB327" s="1">
        <v>138766.34</v>
      </c>
      <c r="AC327" s="1">
        <v>14959.939999999999</v>
      </c>
      <c r="AD327" s="1">
        <v>294556.06</v>
      </c>
      <c r="AE327" s="1">
        <v>193097.85000000003</v>
      </c>
      <c r="AF327" s="1">
        <v>632960.22</v>
      </c>
      <c r="AG327" s="1">
        <v>455504.38</v>
      </c>
      <c r="AH327" s="1">
        <v>1233731.0508600001</v>
      </c>
      <c r="AI327" s="1">
        <v>3074223.8408599999</v>
      </c>
      <c r="AJ327" s="1">
        <v>466425.13</v>
      </c>
      <c r="AK327" s="1">
        <v>2607798.7108600005</v>
      </c>
      <c r="AL327" s="33">
        <v>3027581.3208600003</v>
      </c>
      <c r="AM327" s="1">
        <v>52762.57</v>
      </c>
      <c r="AN327" s="1">
        <v>52762.57</v>
      </c>
      <c r="AO327" s="1">
        <v>55336.35</v>
      </c>
      <c r="AP327" s="1">
        <v>55336.35</v>
      </c>
      <c r="AQ327" s="1">
        <v>643.44000000000005</v>
      </c>
      <c r="AR327" s="1">
        <v>643.44000000000005</v>
      </c>
      <c r="AS327" s="1">
        <v>643.44000000000005</v>
      </c>
      <c r="AT327" s="1">
        <v>643.44000000000005</v>
      </c>
      <c r="AU327" s="1">
        <v>1286.8900000000001</v>
      </c>
      <c r="AV327" s="1">
        <v>234857.79</v>
      </c>
      <c r="AW327" s="1">
        <v>93192.16</v>
      </c>
      <c r="AX327" s="1">
        <v>36334.89</v>
      </c>
      <c r="AY327" s="1">
        <v>584443.33000000007</v>
      </c>
      <c r="AZ327" s="1">
        <v>6357732.5599999996</v>
      </c>
      <c r="BA327" s="1">
        <v>141782.71000000002</v>
      </c>
      <c r="BB327" s="1">
        <v>261.76</v>
      </c>
      <c r="BC327" s="1">
        <v>181452.73999999996</v>
      </c>
    </row>
    <row r="328" spans="1:55" x14ac:dyDescent="0.25">
      <c r="A328" s="10" t="s">
        <v>684</v>
      </c>
      <c r="B328" s="10" t="s">
        <v>685</v>
      </c>
      <c r="C328">
        <v>72.75</v>
      </c>
      <c r="D328" s="1">
        <v>908238.61</v>
      </c>
      <c r="E328" s="1">
        <v>596447.89</v>
      </c>
      <c r="F328" s="12">
        <v>0.65670836213404316</v>
      </c>
      <c r="G328" s="28">
        <v>1</v>
      </c>
      <c r="H328" s="1">
        <v>28550.53</v>
      </c>
      <c r="I328" s="1">
        <v>225533.35000000003</v>
      </c>
      <c r="J328" s="1">
        <v>254083.88000000003</v>
      </c>
      <c r="K328" s="30">
        <v>0.9</v>
      </c>
      <c r="L328" s="1">
        <v>222564.37</v>
      </c>
      <c r="M328" s="1">
        <v>44512.87</v>
      </c>
      <c r="N328" s="1">
        <v>22072.5</v>
      </c>
      <c r="O328" s="1">
        <v>9196.8700000000008</v>
      </c>
      <c r="P328" s="1">
        <v>7521.01</v>
      </c>
      <c r="Q328" s="1">
        <v>12003.39</v>
      </c>
      <c r="R328" s="1">
        <v>4921.72</v>
      </c>
      <c r="S328" s="1">
        <v>8170.27</v>
      </c>
      <c r="T328" s="1">
        <v>10547.01</v>
      </c>
      <c r="U328" s="1">
        <v>5872.38</v>
      </c>
      <c r="V328" s="1">
        <v>15749.77</v>
      </c>
      <c r="W328" s="1">
        <v>13584.24</v>
      </c>
      <c r="X328" s="1">
        <v>9803.7999999999993</v>
      </c>
      <c r="Y328" s="1">
        <v>386520.2</v>
      </c>
      <c r="Z328" s="1">
        <v>6525</v>
      </c>
      <c r="AA328" s="1">
        <v>9093.75</v>
      </c>
      <c r="AB328" s="1">
        <v>19569.75</v>
      </c>
      <c r="AC328" s="1">
        <v>2109.75</v>
      </c>
      <c r="AD328" s="1">
        <v>41540.25</v>
      </c>
      <c r="AE328" s="1">
        <v>10057</v>
      </c>
      <c r="AF328" s="1">
        <v>89264.25</v>
      </c>
      <c r="AG328" s="1">
        <v>64238.25</v>
      </c>
      <c r="AH328" s="1">
        <v>181024.49325000003</v>
      </c>
      <c r="AI328" s="1">
        <v>423422.49325000006</v>
      </c>
      <c r="AJ328" s="1">
        <v>65778.36</v>
      </c>
      <c r="AK328" s="1">
        <v>357644.13325000007</v>
      </c>
      <c r="AL328" s="33">
        <v>416844.65325000009</v>
      </c>
      <c r="AM328" s="1">
        <v>13512.36</v>
      </c>
      <c r="AN328" s="1">
        <v>13512.36</v>
      </c>
      <c r="AO328" s="1">
        <v>13512.36</v>
      </c>
      <c r="AP328" s="1">
        <v>13512.36</v>
      </c>
      <c r="AQ328" s="1">
        <v>0</v>
      </c>
      <c r="AR328" s="1">
        <v>0</v>
      </c>
      <c r="AS328" s="1">
        <v>0</v>
      </c>
      <c r="AT328" s="1">
        <v>0</v>
      </c>
      <c r="AU328" s="1">
        <v>0</v>
      </c>
      <c r="AV328" s="1">
        <v>32815.74</v>
      </c>
      <c r="AW328" s="1">
        <v>13021.37</v>
      </c>
      <c r="AX328" s="1">
        <v>4987.1400000000003</v>
      </c>
      <c r="AY328" s="1">
        <v>104873.68999999999</v>
      </c>
      <c r="AZ328" s="1">
        <v>908238.61</v>
      </c>
      <c r="BA328" s="1">
        <v>51855.760000000009</v>
      </c>
      <c r="BB328" s="1">
        <v>0</v>
      </c>
      <c r="BC328" s="1">
        <v>23606.61</v>
      </c>
    </row>
    <row r="329" spans="1:55" x14ac:dyDescent="0.25">
      <c r="A329" s="10" t="s">
        <v>686</v>
      </c>
      <c r="B329" s="10" t="s">
        <v>687</v>
      </c>
      <c r="C329">
        <v>115.46</v>
      </c>
      <c r="D329" s="1">
        <v>1472319.23</v>
      </c>
      <c r="E329" s="1">
        <v>1518015.15</v>
      </c>
      <c r="F329" s="12">
        <v>1.0310366930410872</v>
      </c>
      <c r="G329" s="28">
        <v>4</v>
      </c>
      <c r="H329" s="1">
        <v>113.29</v>
      </c>
      <c r="I329" s="1">
        <v>579255.68999999983</v>
      </c>
      <c r="J329" s="1">
        <v>579368.97999999986</v>
      </c>
      <c r="K329" s="30">
        <v>0.9</v>
      </c>
      <c r="L329" s="1">
        <v>353773.12</v>
      </c>
      <c r="M329" s="1">
        <v>70754.62</v>
      </c>
      <c r="N329" s="1">
        <v>34335</v>
      </c>
      <c r="O329" s="1">
        <v>15328.12</v>
      </c>
      <c r="P329" s="1">
        <v>12205.28</v>
      </c>
      <c r="Q329" s="1">
        <v>20672.5</v>
      </c>
      <c r="R329" s="1">
        <v>7656.01</v>
      </c>
      <c r="S329" s="1">
        <v>12766.05</v>
      </c>
      <c r="T329" s="1">
        <v>17578.349999999999</v>
      </c>
      <c r="U329" s="1">
        <v>9446.8700000000008</v>
      </c>
      <c r="V329" s="1">
        <v>26249.62</v>
      </c>
      <c r="W329" s="1">
        <v>22640.400000000001</v>
      </c>
      <c r="X329" s="1">
        <v>15318.45</v>
      </c>
      <c r="Y329" s="1">
        <v>618724.39</v>
      </c>
      <c r="Z329" s="1">
        <v>10256.4</v>
      </c>
      <c r="AA329" s="1">
        <v>14432.499999999996</v>
      </c>
      <c r="AB329" s="1">
        <v>31058.739999999998</v>
      </c>
      <c r="AC329" s="1">
        <v>3348.3399999999992</v>
      </c>
      <c r="AD329" s="1">
        <v>65927.66</v>
      </c>
      <c r="AE329" s="1">
        <v>17113.849999999999</v>
      </c>
      <c r="AF329" s="1">
        <v>141669.41999999998</v>
      </c>
      <c r="AG329" s="1">
        <v>101951.17999999998</v>
      </c>
      <c r="AH329" s="1">
        <v>294687.83045999991</v>
      </c>
      <c r="AI329" s="1">
        <v>680445.92045999994</v>
      </c>
      <c r="AJ329" s="1">
        <v>104395.46</v>
      </c>
      <c r="AK329" s="1">
        <v>576050.46045999997</v>
      </c>
      <c r="AL329" s="33">
        <v>670006.37046000001</v>
      </c>
      <c r="AM329" s="1">
        <v>25094.39</v>
      </c>
      <c r="AN329" s="1">
        <v>25094.39</v>
      </c>
      <c r="AO329" s="1">
        <v>26381.279999999999</v>
      </c>
      <c r="AP329" s="1">
        <v>26381.279999999999</v>
      </c>
      <c r="AQ329" s="1">
        <v>0</v>
      </c>
      <c r="AR329" s="1">
        <v>0</v>
      </c>
      <c r="AS329" s="1">
        <v>0</v>
      </c>
      <c r="AT329" s="1">
        <v>0</v>
      </c>
      <c r="AU329" s="1">
        <v>0</v>
      </c>
      <c r="AV329" s="1">
        <v>52119.12</v>
      </c>
      <c r="AW329" s="1">
        <v>20681</v>
      </c>
      <c r="AX329" s="1">
        <v>7836.93</v>
      </c>
      <c r="AY329" s="1">
        <v>183588.38999999998</v>
      </c>
      <c r="AZ329" s="1">
        <v>1472319.23</v>
      </c>
      <c r="BA329" s="1">
        <v>196287.76</v>
      </c>
      <c r="BB329" s="1">
        <v>0</v>
      </c>
      <c r="BC329" s="1">
        <v>41221.019999999997</v>
      </c>
    </row>
    <row r="330" spans="1:55" x14ac:dyDescent="0.25">
      <c r="A330" s="10" t="s">
        <v>688</v>
      </c>
      <c r="B330" s="10" t="s">
        <v>689</v>
      </c>
      <c r="C330">
        <v>525.38</v>
      </c>
      <c r="D330" s="1">
        <v>6633480.4199999999</v>
      </c>
      <c r="E330" s="1">
        <v>5011971.13</v>
      </c>
      <c r="F330" s="12">
        <v>0.75555678356852674</v>
      </c>
      <c r="G330" s="28">
        <v>2</v>
      </c>
      <c r="H330" s="1">
        <v>26792.23</v>
      </c>
      <c r="I330" s="1">
        <v>1005657.77</v>
      </c>
      <c r="J330" s="1">
        <v>1032450</v>
      </c>
      <c r="K330" s="30">
        <v>0.9</v>
      </c>
      <c r="L330" s="1">
        <v>1576344.37</v>
      </c>
      <c r="M330" s="1">
        <v>315268.87</v>
      </c>
      <c r="N330" s="1">
        <v>160638.75</v>
      </c>
      <c r="O330" s="1">
        <v>71122.5</v>
      </c>
      <c r="P330" s="1">
        <v>54511.15</v>
      </c>
      <c r="Q330" s="1">
        <v>97360.83</v>
      </c>
      <c r="R330" s="1">
        <v>37733.199999999997</v>
      </c>
      <c r="S330" s="1">
        <v>59234.47</v>
      </c>
      <c r="T330" s="1">
        <v>81563.539999999994</v>
      </c>
      <c r="U330" s="1">
        <v>44425.85</v>
      </c>
      <c r="V330" s="1">
        <v>121798.26</v>
      </c>
      <c r="W330" s="1">
        <v>105051.45</v>
      </c>
      <c r="X330" s="1">
        <v>71077.600000000006</v>
      </c>
      <c r="Y330" s="1">
        <v>2796130.8400000008</v>
      </c>
      <c r="Z330" s="1">
        <v>46466.999999999993</v>
      </c>
      <c r="AA330" s="1">
        <v>65672.5</v>
      </c>
      <c r="AB330" s="1">
        <v>141327.22</v>
      </c>
      <c r="AC330" s="1">
        <v>15236.02</v>
      </c>
      <c r="AD330" s="1">
        <v>299991.98</v>
      </c>
      <c r="AE330" s="1">
        <v>77794.849999999991</v>
      </c>
      <c r="AF330" s="1">
        <v>644641.26</v>
      </c>
      <c r="AG330" s="1">
        <v>463910.54000000004</v>
      </c>
      <c r="AH330" s="1">
        <v>1324740.18438</v>
      </c>
      <c r="AI330" s="1">
        <v>3079781.5543800001</v>
      </c>
      <c r="AJ330" s="1">
        <v>475032.83</v>
      </c>
      <c r="AK330" s="1">
        <v>2604748.7243800005</v>
      </c>
      <c r="AL330" s="33">
        <v>3032278.2643800005</v>
      </c>
      <c r="AM330" s="1">
        <v>106168.59</v>
      </c>
      <c r="AN330" s="1">
        <v>106168.59</v>
      </c>
      <c r="AO330" s="1">
        <v>110672.71</v>
      </c>
      <c r="AP330" s="1">
        <v>110672.71</v>
      </c>
      <c r="AQ330" s="1">
        <v>0</v>
      </c>
      <c r="AR330" s="1">
        <v>0</v>
      </c>
      <c r="AS330" s="1">
        <v>0</v>
      </c>
      <c r="AT330" s="1">
        <v>0</v>
      </c>
      <c r="AU330" s="1">
        <v>0</v>
      </c>
      <c r="AV330" s="1">
        <v>239361.91</v>
      </c>
      <c r="AW330" s="1">
        <v>94979.41</v>
      </c>
      <c r="AX330" s="1">
        <v>37047.339999999997</v>
      </c>
      <c r="AY330" s="1">
        <v>805071.26</v>
      </c>
      <c r="AZ330" s="1">
        <v>6633480.4199999999</v>
      </c>
      <c r="BA330" s="1">
        <v>194759.79999999996</v>
      </c>
      <c r="BB330" s="1">
        <v>0</v>
      </c>
      <c r="BC330" s="1">
        <v>145205.51999999999</v>
      </c>
    </row>
    <row r="331" spans="1:55" x14ac:dyDescent="0.25">
      <c r="A331" s="10" t="s">
        <v>690</v>
      </c>
      <c r="B331" s="10" t="s">
        <v>691</v>
      </c>
      <c r="C331">
        <v>414.99</v>
      </c>
      <c r="D331" s="1">
        <v>5631796.4199999999</v>
      </c>
      <c r="E331" s="1">
        <v>3822737.1399999997</v>
      </c>
      <c r="F331" s="12">
        <v>0.67877757910858572</v>
      </c>
      <c r="G331" s="28">
        <v>1</v>
      </c>
      <c r="H331" s="1">
        <v>138203.06</v>
      </c>
      <c r="I331" s="1">
        <v>1332104.57</v>
      </c>
      <c r="J331" s="1">
        <v>1470307.6300000001</v>
      </c>
      <c r="K331" s="30">
        <v>0.9</v>
      </c>
      <c r="L331" s="1">
        <v>1252059.1200000001</v>
      </c>
      <c r="M331" s="1">
        <v>417311.29</v>
      </c>
      <c r="N331" s="1">
        <v>145604.62</v>
      </c>
      <c r="O331" s="1">
        <v>48534.87</v>
      </c>
      <c r="P331" s="1">
        <v>40778.199999999997</v>
      </c>
      <c r="Q331" s="1">
        <v>125547.84</v>
      </c>
      <c r="R331" s="1">
        <v>30077.19</v>
      </c>
      <c r="S331" s="1">
        <v>52851.44</v>
      </c>
      <c r="T331" s="1">
        <v>48516.24</v>
      </c>
      <c r="U331" s="1">
        <v>35234.29</v>
      </c>
      <c r="V331" s="1">
        <v>72448.960000000006</v>
      </c>
      <c r="W331" s="1">
        <v>62487.5</v>
      </c>
      <c r="X331" s="1">
        <v>63418.38</v>
      </c>
      <c r="Y331" s="1">
        <v>2394869.9400000004</v>
      </c>
      <c r="Z331" s="1">
        <v>37349.1</v>
      </c>
      <c r="AA331" s="1">
        <v>51873.75</v>
      </c>
      <c r="AB331" s="1">
        <v>111632.31</v>
      </c>
      <c r="AC331" s="1">
        <v>12034.710000000001</v>
      </c>
      <c r="AD331" s="1">
        <v>236959.29</v>
      </c>
      <c r="AE331" s="1">
        <v>323277.21000000002</v>
      </c>
      <c r="AF331" s="1">
        <v>509192.73000000004</v>
      </c>
      <c r="AG331" s="1">
        <v>366436.17</v>
      </c>
      <c r="AH331" s="1">
        <v>1079371.11249</v>
      </c>
      <c r="AI331" s="1">
        <v>2728126.3824899998</v>
      </c>
      <c r="AJ331" s="1">
        <v>375221.5</v>
      </c>
      <c r="AK331" s="1">
        <v>2352904.8824900002</v>
      </c>
      <c r="AL331" s="33">
        <v>2690604.2324900003</v>
      </c>
      <c r="AM331" s="1">
        <v>61770.81</v>
      </c>
      <c r="AN331" s="1">
        <v>61770.81</v>
      </c>
      <c r="AO331" s="1">
        <v>64344.6</v>
      </c>
      <c r="AP331" s="1">
        <v>64344.6</v>
      </c>
      <c r="AQ331" s="1">
        <v>0</v>
      </c>
      <c r="AR331" s="1">
        <v>0</v>
      </c>
      <c r="AS331" s="1">
        <v>0</v>
      </c>
      <c r="AT331" s="1">
        <v>0</v>
      </c>
      <c r="AU331" s="1">
        <v>643.44000000000005</v>
      </c>
      <c r="AV331" s="1">
        <v>189173.12</v>
      </c>
      <c r="AW331" s="1">
        <v>75064.37</v>
      </c>
      <c r="AX331" s="1">
        <v>29210.400000000001</v>
      </c>
      <c r="AY331" s="1">
        <v>546322.15</v>
      </c>
      <c r="AZ331" s="1">
        <v>5631796.4199999999</v>
      </c>
      <c r="BA331" s="1">
        <v>116547.34</v>
      </c>
      <c r="BB331" s="1">
        <v>29.79</v>
      </c>
      <c r="BC331" s="1">
        <v>131990.16999999998</v>
      </c>
    </row>
    <row r="332" spans="1:55" x14ac:dyDescent="0.25">
      <c r="A332" s="10" t="s">
        <v>692</v>
      </c>
      <c r="B332" s="10" t="s">
        <v>693</v>
      </c>
      <c r="C332">
        <v>332283.86</v>
      </c>
      <c r="D332" s="1">
        <v>5588481411.1300001</v>
      </c>
      <c r="E332" s="1">
        <v>4169201983</v>
      </c>
      <c r="F332" s="12">
        <v>0.74603486641230154</v>
      </c>
      <c r="G332" s="28">
        <v>2</v>
      </c>
      <c r="H332" s="1">
        <v>27012297.84</v>
      </c>
      <c r="I332" s="1">
        <v>1722148997.1399996</v>
      </c>
      <c r="J332" s="1">
        <v>1749161294.9799995</v>
      </c>
      <c r="K332" s="30">
        <v>1.05731</v>
      </c>
      <c r="L332" s="1">
        <v>1277733779.1500001</v>
      </c>
      <c r="M332" s="1">
        <v>309572538.04000002</v>
      </c>
      <c r="N332" s="1">
        <v>125194070.63</v>
      </c>
      <c r="O332" s="1">
        <v>50858627.189999998</v>
      </c>
      <c r="P332" s="1">
        <v>49739960.259999998</v>
      </c>
      <c r="Q332" s="1">
        <v>88031390.780000001</v>
      </c>
      <c r="R332" s="1">
        <v>28462781.469999999</v>
      </c>
      <c r="S332" s="1">
        <v>46032461.689999998</v>
      </c>
      <c r="T332" s="1">
        <v>56213266.479999997</v>
      </c>
      <c r="U332" s="1">
        <v>33222270.809999999</v>
      </c>
      <c r="V332" s="1">
        <v>83942870.930000007</v>
      </c>
      <c r="W332" s="1">
        <v>72401040.969999999</v>
      </c>
      <c r="X332" s="1">
        <v>55236033.299999997</v>
      </c>
      <c r="Y332" s="1">
        <v>2276641091.7000003</v>
      </c>
      <c r="Z332" s="1">
        <v>29808835.199999999</v>
      </c>
      <c r="AA332" s="1">
        <v>41535482.5</v>
      </c>
      <c r="AB332" s="1">
        <v>89384358.340000004</v>
      </c>
      <c r="AC332" s="1">
        <v>9636231.9400000013</v>
      </c>
      <c r="AD332" s="1">
        <v>189734084.06</v>
      </c>
      <c r="AE332" s="1">
        <v>115787321</v>
      </c>
      <c r="AF332" s="1">
        <v>407712296.22000003</v>
      </c>
      <c r="AG332" s="1">
        <v>293406648.38</v>
      </c>
      <c r="AH332" s="1">
        <v>1030459649.8038601</v>
      </c>
      <c r="AI332" s="1">
        <v>2207464907.4438601</v>
      </c>
      <c r="AJ332" s="1">
        <v>300441097.69</v>
      </c>
      <c r="AK332" s="1">
        <v>1907023809.75386</v>
      </c>
      <c r="AL332" s="33">
        <v>2224683186.7438602</v>
      </c>
      <c r="AM332" s="1">
        <v>141881886.12</v>
      </c>
      <c r="AN332" s="1">
        <v>141881886.12</v>
      </c>
      <c r="AO332" s="1">
        <v>147793883.34999999</v>
      </c>
      <c r="AP332" s="1">
        <v>147793883.34999999</v>
      </c>
      <c r="AQ332" s="1">
        <v>43344063.539999999</v>
      </c>
      <c r="AR332" s="1">
        <v>43344063.539999999</v>
      </c>
      <c r="AS332" s="1">
        <v>45149940.200000003</v>
      </c>
      <c r="AT332" s="1">
        <v>45149940.200000003</v>
      </c>
      <c r="AU332" s="1">
        <v>54180079.420000002</v>
      </c>
      <c r="AV332" s="1">
        <v>178140019.22</v>
      </c>
      <c r="AW332" s="1">
        <v>70686410.120000005</v>
      </c>
      <c r="AX332" s="1">
        <v>27811077.370000001</v>
      </c>
      <c r="AY332" s="1">
        <v>1087157132.55</v>
      </c>
      <c r="AZ332" s="1">
        <v>5588481411.1300001</v>
      </c>
      <c r="BA332" s="1">
        <v>756704531.5400002</v>
      </c>
      <c r="BB332" s="1">
        <v>46824255.459999993</v>
      </c>
      <c r="BC332" s="1">
        <v>384386415.56</v>
      </c>
    </row>
    <row r="333" spans="1:55" x14ac:dyDescent="0.25">
      <c r="A333" s="143" t="s">
        <v>694</v>
      </c>
      <c r="B333" s="10" t="s">
        <v>695</v>
      </c>
      <c r="C333">
        <v>54</v>
      </c>
      <c r="D333" s="1">
        <v>810847.61</v>
      </c>
      <c r="E333" s="1">
        <v>315529.61</v>
      </c>
      <c r="F333" s="12">
        <v>0.38913552449146394</v>
      </c>
      <c r="G333" s="28">
        <v>1</v>
      </c>
      <c r="H333" s="1">
        <v>101805.29</v>
      </c>
      <c r="I333" s="1">
        <v>234444.84999999998</v>
      </c>
      <c r="J333" s="1">
        <v>336250.13999999996</v>
      </c>
      <c r="K333" s="30">
        <v>1.05731</v>
      </c>
      <c r="L333" s="1">
        <v>189503.82</v>
      </c>
      <c r="M333" s="1">
        <v>58168.84</v>
      </c>
      <c r="N333" s="1">
        <v>21675.119999999999</v>
      </c>
      <c r="O333" s="1">
        <v>7225.04</v>
      </c>
      <c r="P333" s="1">
        <v>6474.36</v>
      </c>
      <c r="Q333" s="1">
        <v>17435.93</v>
      </c>
      <c r="R333" s="1">
        <v>3854.65</v>
      </c>
      <c r="S333" s="1">
        <v>7798.65</v>
      </c>
      <c r="T333" s="1">
        <v>7434.3</v>
      </c>
      <c r="U333" s="1">
        <v>5399.06</v>
      </c>
      <c r="V333" s="1">
        <v>11101.59</v>
      </c>
      <c r="W333" s="1">
        <v>9575.16</v>
      </c>
      <c r="X333" s="1">
        <v>9357.89</v>
      </c>
      <c r="Y333" s="1">
        <v>355004.41000000003</v>
      </c>
      <c r="Z333" s="1">
        <v>4860</v>
      </c>
      <c r="AA333" s="1">
        <v>6750</v>
      </c>
      <c r="AB333" s="1">
        <v>14526</v>
      </c>
      <c r="AC333" s="1">
        <v>1566</v>
      </c>
      <c r="AD333" s="1">
        <v>30834</v>
      </c>
      <c r="AE333" s="1">
        <v>35430</v>
      </c>
      <c r="AF333" s="1">
        <v>66258</v>
      </c>
      <c r="AG333" s="1">
        <v>47682</v>
      </c>
      <c r="AH333" s="1">
        <v>142626.024</v>
      </c>
      <c r="AI333" s="1">
        <v>350532.02399999998</v>
      </c>
      <c r="AJ333" s="1">
        <v>48825.18</v>
      </c>
      <c r="AK333" s="1">
        <v>301706.84399999998</v>
      </c>
      <c r="AL333" s="33">
        <v>353330.19399999996</v>
      </c>
      <c r="AM333" s="1">
        <v>12094.61</v>
      </c>
      <c r="AN333" s="1">
        <v>12094.61</v>
      </c>
      <c r="AO333" s="1">
        <v>12850.52</v>
      </c>
      <c r="AP333" s="1">
        <v>12850.52</v>
      </c>
      <c r="AQ333" s="1">
        <v>1511.82</v>
      </c>
      <c r="AR333" s="1">
        <v>1511.82</v>
      </c>
      <c r="AS333" s="1">
        <v>1511.82</v>
      </c>
      <c r="AT333" s="1">
        <v>1511.82</v>
      </c>
      <c r="AU333" s="1">
        <v>2267.73</v>
      </c>
      <c r="AV333" s="1">
        <v>28724.7</v>
      </c>
      <c r="AW333" s="1">
        <v>11398.03</v>
      </c>
      <c r="AX333" s="1">
        <v>4184.88</v>
      </c>
      <c r="AY333" s="1">
        <v>102512.88000000002</v>
      </c>
      <c r="AZ333" s="1">
        <v>810847.61</v>
      </c>
      <c r="BA333" s="1">
        <v>16989.41</v>
      </c>
      <c r="BB333" s="1">
        <v>1354.01</v>
      </c>
      <c r="BC333" s="1">
        <v>10555.9</v>
      </c>
    </row>
    <row r="334" spans="1:55" x14ac:dyDescent="0.25">
      <c r="A334" s="10" t="s">
        <v>696</v>
      </c>
      <c r="B334" s="10" t="s">
        <v>697</v>
      </c>
      <c r="C334">
        <v>1548.62</v>
      </c>
      <c r="D334" s="1">
        <v>22361750.109999999</v>
      </c>
      <c r="E334" s="1">
        <v>15303292.91</v>
      </c>
      <c r="F334" s="12">
        <v>0.6843513067949224</v>
      </c>
      <c r="G334" s="28">
        <v>1</v>
      </c>
      <c r="H334" s="1">
        <v>513581.34</v>
      </c>
      <c r="I334" s="1">
        <v>8124355.8699999992</v>
      </c>
      <c r="J334" s="1">
        <v>8637937.209999999</v>
      </c>
      <c r="K334" s="30">
        <v>1.05731</v>
      </c>
      <c r="L334" s="1">
        <v>5412607.9299999997</v>
      </c>
      <c r="M334" s="1">
        <v>1337965.49</v>
      </c>
      <c r="N334" s="1">
        <v>584489.51</v>
      </c>
      <c r="O334" s="1">
        <v>234170.47</v>
      </c>
      <c r="P334" s="1">
        <v>187411.31</v>
      </c>
      <c r="Q334" s="1">
        <v>415459.76</v>
      </c>
      <c r="R334" s="1">
        <v>131700.75</v>
      </c>
      <c r="S334" s="1">
        <v>214762.96</v>
      </c>
      <c r="T334" s="1">
        <v>257722.61</v>
      </c>
      <c r="U334" s="1">
        <v>154473.35999999999</v>
      </c>
      <c r="V334" s="1">
        <v>384855.34</v>
      </c>
      <c r="W334" s="1">
        <v>331939.17</v>
      </c>
      <c r="X334" s="1">
        <v>257701.93</v>
      </c>
      <c r="Y334" s="1">
        <v>9905260.589999998</v>
      </c>
      <c r="Z334" s="1">
        <v>138626.1</v>
      </c>
      <c r="AA334" s="1">
        <v>193577.5</v>
      </c>
      <c r="AB334" s="1">
        <v>416578.78</v>
      </c>
      <c r="AC334" s="1">
        <v>44909.98</v>
      </c>
      <c r="AD334" s="1">
        <v>884262.02</v>
      </c>
      <c r="AE334" s="1">
        <v>571426.24</v>
      </c>
      <c r="AF334" s="1">
        <v>1900156.7400000002</v>
      </c>
      <c r="AG334" s="1">
        <v>1367431.4600000002</v>
      </c>
      <c r="AH334" s="1">
        <v>3991185.29862</v>
      </c>
      <c r="AI334" s="1">
        <v>9508154.1186200008</v>
      </c>
      <c r="AJ334" s="1">
        <v>1400215.74</v>
      </c>
      <c r="AK334" s="1">
        <v>8107938.3786200006</v>
      </c>
      <c r="AL334" s="33">
        <v>9588400.4786200002</v>
      </c>
      <c r="AM334" s="1">
        <v>290270.67</v>
      </c>
      <c r="AN334" s="1">
        <v>290270.67</v>
      </c>
      <c r="AO334" s="1">
        <v>302365.28000000003</v>
      </c>
      <c r="AP334" s="1">
        <v>302365.28000000003</v>
      </c>
      <c r="AQ334" s="1">
        <v>74079.490000000005</v>
      </c>
      <c r="AR334" s="1">
        <v>74079.490000000005</v>
      </c>
      <c r="AS334" s="1">
        <v>77103.14</v>
      </c>
      <c r="AT334" s="1">
        <v>77103.14</v>
      </c>
      <c r="AU334" s="1">
        <v>92221.41</v>
      </c>
      <c r="AV334" s="1">
        <v>829992.7</v>
      </c>
      <c r="AW334" s="1">
        <v>329343.2</v>
      </c>
      <c r="AX334" s="1">
        <v>128894.48</v>
      </c>
      <c r="AY334" s="1">
        <v>2868088.9499999997</v>
      </c>
      <c r="AZ334" s="1">
        <v>22361750.109999999</v>
      </c>
      <c r="BA334" s="1">
        <v>586954.44999999995</v>
      </c>
      <c r="BB334" s="1">
        <v>98232.310000000012</v>
      </c>
      <c r="BC334" s="1">
        <v>717711.22</v>
      </c>
    </row>
    <row r="335" spans="1:55" x14ac:dyDescent="0.25">
      <c r="A335" s="10" t="s">
        <v>698</v>
      </c>
      <c r="B335" s="10" t="s">
        <v>699</v>
      </c>
      <c r="C335">
        <v>665</v>
      </c>
      <c r="D335" s="1">
        <v>9145776.1799999997</v>
      </c>
      <c r="E335" s="1">
        <v>9591197.5299999993</v>
      </c>
      <c r="F335" s="12">
        <v>1.0487024109527245</v>
      </c>
      <c r="G335" s="28">
        <v>4</v>
      </c>
      <c r="H335" s="1">
        <v>703.75</v>
      </c>
      <c r="I335" s="1">
        <v>667958.80000000005</v>
      </c>
      <c r="J335" s="1">
        <v>668662.55000000005</v>
      </c>
      <c r="K335" s="30">
        <v>1.05731</v>
      </c>
      <c r="L335" s="1">
        <v>2299587.4500000002</v>
      </c>
      <c r="M335" s="1">
        <v>556851.78</v>
      </c>
      <c r="N335" s="1">
        <v>249234.79</v>
      </c>
      <c r="O335" s="1">
        <v>101565.75999999999</v>
      </c>
      <c r="P335" s="1">
        <v>77705.740000000005</v>
      </c>
      <c r="Q335" s="1">
        <v>175926.37</v>
      </c>
      <c r="R335" s="1">
        <v>56534.95</v>
      </c>
      <c r="S335" s="1">
        <v>91784.17</v>
      </c>
      <c r="T335" s="1">
        <v>112340.62</v>
      </c>
      <c r="U335" s="1">
        <v>65988.62</v>
      </c>
      <c r="V335" s="1">
        <v>167757.45000000001</v>
      </c>
      <c r="W335" s="1">
        <v>144691.43</v>
      </c>
      <c r="X335" s="1">
        <v>110135.18</v>
      </c>
      <c r="Y335" s="1">
        <v>4210104.3100000015</v>
      </c>
      <c r="Z335" s="1">
        <v>59355</v>
      </c>
      <c r="AA335" s="1">
        <v>83125</v>
      </c>
      <c r="AB335" s="1">
        <v>178885</v>
      </c>
      <c r="AC335" s="1">
        <v>19285</v>
      </c>
      <c r="AD335" s="1">
        <v>189857.5</v>
      </c>
      <c r="AE335" s="1">
        <v>229924.5</v>
      </c>
      <c r="AF335" s="1">
        <v>815955</v>
      </c>
      <c r="AG335" s="1">
        <v>587195</v>
      </c>
      <c r="AH335" s="1">
        <v>1658964.0149999997</v>
      </c>
      <c r="AI335" s="1">
        <v>3822546.0149999997</v>
      </c>
      <c r="AJ335" s="1">
        <v>601273.05000000005</v>
      </c>
      <c r="AK335" s="1">
        <v>3221272.9649999999</v>
      </c>
      <c r="AL335" s="33">
        <v>3857004.9649999999</v>
      </c>
      <c r="AM335" s="1">
        <v>117922.46</v>
      </c>
      <c r="AN335" s="1">
        <v>117922.46</v>
      </c>
      <c r="AO335" s="1">
        <v>122457.94</v>
      </c>
      <c r="AP335" s="1">
        <v>122457.94</v>
      </c>
      <c r="AQ335" s="1">
        <v>8315.0400000000009</v>
      </c>
      <c r="AR335" s="1">
        <v>8315.0400000000009</v>
      </c>
      <c r="AS335" s="1">
        <v>9070.9500000000007</v>
      </c>
      <c r="AT335" s="1">
        <v>9070.9500000000007</v>
      </c>
      <c r="AU335" s="1">
        <v>10582.78</v>
      </c>
      <c r="AV335" s="1">
        <v>356035.12</v>
      </c>
      <c r="AW335" s="1">
        <v>141275.63</v>
      </c>
      <c r="AX335" s="1">
        <v>55240.49</v>
      </c>
      <c r="AY335" s="1">
        <v>1078666.8</v>
      </c>
      <c r="AZ335" s="1">
        <v>9145776.1799999997</v>
      </c>
      <c r="BA335" s="1">
        <v>127218.42000000001</v>
      </c>
      <c r="BB335" s="1">
        <v>3710.1299999999997</v>
      </c>
      <c r="BC335" s="1">
        <v>258281.83999999997</v>
      </c>
    </row>
    <row r="336" spans="1:55" x14ac:dyDescent="0.25">
      <c r="A336" s="10" t="s">
        <v>700</v>
      </c>
      <c r="B336" s="10" t="s">
        <v>701</v>
      </c>
      <c r="C336">
        <v>416.21</v>
      </c>
      <c r="D336" s="1">
        <v>5908115.5899999999</v>
      </c>
      <c r="E336" s="1">
        <v>5732033.8600000003</v>
      </c>
      <c r="F336" s="12">
        <v>0.97019663421988001</v>
      </c>
      <c r="G336" s="28">
        <v>3</v>
      </c>
      <c r="H336" s="1">
        <v>9682.26</v>
      </c>
      <c r="I336" s="1">
        <v>1625108.44</v>
      </c>
      <c r="J336" s="1">
        <v>1634790.7</v>
      </c>
      <c r="K336" s="30">
        <v>1.05731</v>
      </c>
      <c r="L336" s="1">
        <v>1443843.74</v>
      </c>
      <c r="M336" s="1">
        <v>355741.53</v>
      </c>
      <c r="N336" s="1">
        <v>155804.35</v>
      </c>
      <c r="O336" s="1">
        <v>62943.91</v>
      </c>
      <c r="P336" s="1">
        <v>49203.199999999997</v>
      </c>
      <c r="Q336" s="1">
        <v>111164.24</v>
      </c>
      <c r="R336" s="1">
        <v>34691.9</v>
      </c>
      <c r="S336" s="1">
        <v>57590.06</v>
      </c>
      <c r="T336" s="1">
        <v>69386.850000000006</v>
      </c>
      <c r="U336" s="1">
        <v>41092.910000000003</v>
      </c>
      <c r="V336" s="1">
        <v>103614.89</v>
      </c>
      <c r="W336" s="1">
        <v>89368.23</v>
      </c>
      <c r="X336" s="1">
        <v>69104.42</v>
      </c>
      <c r="Y336" s="1">
        <v>2643550.2300000004</v>
      </c>
      <c r="Z336" s="1">
        <v>37031.4</v>
      </c>
      <c r="AA336" s="1">
        <v>52026.25</v>
      </c>
      <c r="AB336" s="1">
        <v>111960.48999999999</v>
      </c>
      <c r="AC336" s="1">
        <v>12070.09</v>
      </c>
      <c r="AD336" s="1">
        <v>237655.90999999997</v>
      </c>
      <c r="AE336" s="1">
        <v>151454.20000000001</v>
      </c>
      <c r="AF336" s="1">
        <v>510689.67</v>
      </c>
      <c r="AG336" s="1">
        <v>367513.43</v>
      </c>
      <c r="AH336" s="1">
        <v>1050939.4787099999</v>
      </c>
      <c r="AI336" s="1">
        <v>2531340.9187099999</v>
      </c>
      <c r="AJ336" s="1">
        <v>376324.59</v>
      </c>
      <c r="AK336" s="1">
        <v>2155016.3287099996</v>
      </c>
      <c r="AL336" s="33">
        <v>2552908.0787099996</v>
      </c>
      <c r="AM336" s="1">
        <v>80126.8</v>
      </c>
      <c r="AN336" s="1">
        <v>80126.8</v>
      </c>
      <c r="AO336" s="1">
        <v>83906.36</v>
      </c>
      <c r="AP336" s="1">
        <v>83906.36</v>
      </c>
      <c r="AQ336" s="1">
        <v>6803.21</v>
      </c>
      <c r="AR336" s="1">
        <v>6803.21</v>
      </c>
      <c r="AS336" s="1">
        <v>7559.13</v>
      </c>
      <c r="AT336" s="1">
        <v>7559.13</v>
      </c>
      <c r="AU336" s="1">
        <v>9070.9500000000007</v>
      </c>
      <c r="AV336" s="1">
        <v>222994.39</v>
      </c>
      <c r="AW336" s="1">
        <v>88484.74</v>
      </c>
      <c r="AX336" s="1">
        <v>34316.06</v>
      </c>
      <c r="AY336" s="1">
        <v>711657.14000000013</v>
      </c>
      <c r="AZ336" s="1">
        <v>5908115.5899999999</v>
      </c>
      <c r="BA336" s="1">
        <v>180279.64000000004</v>
      </c>
      <c r="BB336" s="1">
        <v>2493.7199999999998</v>
      </c>
      <c r="BC336" s="1">
        <v>214613.11000000002</v>
      </c>
    </row>
    <row r="337" spans="1:55" x14ac:dyDescent="0.25">
      <c r="A337" s="10" t="s">
        <v>702</v>
      </c>
      <c r="B337" s="10" t="s">
        <v>703</v>
      </c>
      <c r="C337">
        <v>3688.21</v>
      </c>
      <c r="D337" s="1">
        <v>50510201.170000002</v>
      </c>
      <c r="E337" s="1">
        <v>36603740.379999995</v>
      </c>
      <c r="F337" s="12">
        <v>0.7246801543475222</v>
      </c>
      <c r="G337" s="28">
        <v>1</v>
      </c>
      <c r="H337" s="1">
        <v>429900.25</v>
      </c>
      <c r="I337" s="1">
        <v>11428860.01</v>
      </c>
      <c r="J337" s="1">
        <v>11858760.26</v>
      </c>
      <c r="K337" s="30">
        <v>1.05731</v>
      </c>
      <c r="L337" s="1">
        <v>12495716.93</v>
      </c>
      <c r="M337" s="1">
        <v>3058057.75</v>
      </c>
      <c r="N337" s="1">
        <v>1391346.33</v>
      </c>
      <c r="O337" s="1">
        <v>562151.37</v>
      </c>
      <c r="P337" s="1">
        <v>414761.11</v>
      </c>
      <c r="Q337" s="1">
        <v>981485.47</v>
      </c>
      <c r="R337" s="1">
        <v>314796.92</v>
      </c>
      <c r="S337" s="1">
        <v>511411.8</v>
      </c>
      <c r="T337" s="1">
        <v>620351.54</v>
      </c>
      <c r="U337" s="1">
        <v>368336.48</v>
      </c>
      <c r="V337" s="1">
        <v>926366.54</v>
      </c>
      <c r="W337" s="1">
        <v>798994.61</v>
      </c>
      <c r="X337" s="1">
        <v>613661.71</v>
      </c>
      <c r="Y337" s="1">
        <v>23057438.559999999</v>
      </c>
      <c r="Z337" s="1">
        <v>329396.40000000002</v>
      </c>
      <c r="AA337" s="1">
        <v>461026.25</v>
      </c>
      <c r="AB337" s="1">
        <v>992128.49</v>
      </c>
      <c r="AC337" s="1">
        <v>106958.09</v>
      </c>
      <c r="AD337" s="1">
        <v>2105967.91</v>
      </c>
      <c r="AE337" s="1">
        <v>1312719.8199999998</v>
      </c>
      <c r="AF337" s="1">
        <v>4525433.67</v>
      </c>
      <c r="AG337" s="1">
        <v>3256689.4299999997</v>
      </c>
      <c r="AH337" s="1">
        <v>8916140.4917099997</v>
      </c>
      <c r="AI337" s="1">
        <v>22006460.551710002</v>
      </c>
      <c r="AJ337" s="1">
        <v>3334768.83</v>
      </c>
      <c r="AK337" s="1">
        <v>18671691.721709996</v>
      </c>
      <c r="AL337" s="33">
        <v>22197576.151709996</v>
      </c>
      <c r="AM337" s="1">
        <v>470933.93</v>
      </c>
      <c r="AN337" s="1">
        <v>470933.93</v>
      </c>
      <c r="AO337" s="1">
        <v>490587.67</v>
      </c>
      <c r="AP337" s="1">
        <v>490587.67</v>
      </c>
      <c r="AQ337" s="1">
        <v>49134.35</v>
      </c>
      <c r="AR337" s="1">
        <v>49134.35</v>
      </c>
      <c r="AS337" s="1">
        <v>51402.09</v>
      </c>
      <c r="AT337" s="1">
        <v>51402.09</v>
      </c>
      <c r="AU337" s="1">
        <v>61984.88</v>
      </c>
      <c r="AV337" s="1">
        <v>1976713.04</v>
      </c>
      <c r="AW337" s="1">
        <v>784364.73</v>
      </c>
      <c r="AX337" s="1">
        <v>308007.59000000003</v>
      </c>
      <c r="AY337" s="1">
        <v>5255186.32</v>
      </c>
      <c r="AZ337" s="1">
        <v>50510201.170000002</v>
      </c>
      <c r="BA337" s="1">
        <v>673113.67</v>
      </c>
      <c r="BB337" s="1">
        <v>26256.589999999997</v>
      </c>
      <c r="BC337" s="1">
        <v>1398780.6300000001</v>
      </c>
    </row>
    <row r="338" spans="1:55" x14ac:dyDescent="0.25">
      <c r="A338" s="10" t="s">
        <v>704</v>
      </c>
      <c r="B338" s="10" t="s">
        <v>705</v>
      </c>
      <c r="C338">
        <v>6615.75</v>
      </c>
      <c r="D338" s="1">
        <v>104291517.29000001</v>
      </c>
      <c r="E338" s="1">
        <v>74540199.959999993</v>
      </c>
      <c r="F338" s="12">
        <v>0.71472926942589687</v>
      </c>
      <c r="G338" s="28">
        <v>1</v>
      </c>
      <c r="H338" s="1">
        <v>1429249.29</v>
      </c>
      <c r="I338" s="1">
        <v>43405686.899999999</v>
      </c>
      <c r="J338" s="1">
        <v>44834936.189999998</v>
      </c>
      <c r="K338" s="30">
        <v>1.05731</v>
      </c>
      <c r="L338" s="1">
        <v>24492912.710000001</v>
      </c>
      <c r="M338" s="1">
        <v>5898878.4400000004</v>
      </c>
      <c r="N338" s="1">
        <v>2487853.73</v>
      </c>
      <c r="O338" s="1">
        <v>1012648.34</v>
      </c>
      <c r="P338" s="1">
        <v>909666</v>
      </c>
      <c r="Q338" s="1">
        <v>1731763.94</v>
      </c>
      <c r="R338" s="1">
        <v>565992.02</v>
      </c>
      <c r="S338" s="1">
        <v>914842.23</v>
      </c>
      <c r="T338" s="1">
        <v>1120928.1499999999</v>
      </c>
      <c r="U338" s="1">
        <v>661085.99</v>
      </c>
      <c r="V338" s="1">
        <v>1673874.03</v>
      </c>
      <c r="W338" s="1">
        <v>1443722.63</v>
      </c>
      <c r="X338" s="1">
        <v>1097752.6299999999</v>
      </c>
      <c r="Y338" s="1">
        <v>44011920.840000011</v>
      </c>
      <c r="Z338" s="1">
        <v>591615</v>
      </c>
      <c r="AA338" s="1">
        <v>826968.75</v>
      </c>
      <c r="AB338" s="1">
        <v>1779636.75</v>
      </c>
      <c r="AC338" s="1">
        <v>191856.75</v>
      </c>
      <c r="AD338" s="1">
        <v>3777593.25</v>
      </c>
      <c r="AE338" s="1">
        <v>2246500.5</v>
      </c>
      <c r="AF338" s="1">
        <v>8117525.25</v>
      </c>
      <c r="AG338" s="1">
        <v>5841707.25</v>
      </c>
      <c r="AH338" s="1">
        <v>19006021.571249999</v>
      </c>
      <c r="AI338" s="1">
        <v>42379425.071249999</v>
      </c>
      <c r="AJ338" s="1">
        <v>5981762.6699999999</v>
      </c>
      <c r="AK338" s="1">
        <v>36397662.401249997</v>
      </c>
      <c r="AL338" s="33">
        <v>42722239.881249994</v>
      </c>
      <c r="AM338" s="1">
        <v>2186101</v>
      </c>
      <c r="AN338" s="1">
        <v>2186101</v>
      </c>
      <c r="AO338" s="1">
        <v>2276810.59</v>
      </c>
      <c r="AP338" s="1">
        <v>2276810.59</v>
      </c>
      <c r="AQ338" s="1">
        <v>585832.73</v>
      </c>
      <c r="AR338" s="1">
        <v>585832.73</v>
      </c>
      <c r="AS338" s="1">
        <v>610021.96</v>
      </c>
      <c r="AT338" s="1">
        <v>610021.96</v>
      </c>
      <c r="AU338" s="1">
        <v>732479.9</v>
      </c>
      <c r="AV338" s="1">
        <v>3546744.78</v>
      </c>
      <c r="AW338" s="1">
        <v>1407357.3</v>
      </c>
      <c r="AX338" s="1">
        <v>553241.9</v>
      </c>
      <c r="AY338" s="1">
        <v>17557356.440000001</v>
      </c>
      <c r="AZ338" s="1">
        <v>104291517.29000001</v>
      </c>
      <c r="BA338" s="1">
        <v>5656025.8800000008</v>
      </c>
      <c r="BB338" s="1">
        <v>730690.33000000007</v>
      </c>
      <c r="BC338" s="1">
        <v>3298957.22</v>
      </c>
    </row>
    <row r="339" spans="1:55" x14ac:dyDescent="0.25">
      <c r="A339" s="10" t="s">
        <v>706</v>
      </c>
      <c r="B339" s="10" t="s">
        <v>707</v>
      </c>
      <c r="C339">
        <v>693.78</v>
      </c>
      <c r="D339" s="1">
        <v>9660816.9900000002</v>
      </c>
      <c r="E339" s="1">
        <v>8431602.2599999998</v>
      </c>
      <c r="F339" s="12">
        <v>0.8727628593655824</v>
      </c>
      <c r="G339" s="28">
        <v>2</v>
      </c>
      <c r="H339" s="1">
        <v>20775.46</v>
      </c>
      <c r="I339" s="1">
        <v>752020.05999999982</v>
      </c>
      <c r="J339" s="1">
        <v>772795.51999999979</v>
      </c>
      <c r="K339" s="30">
        <v>1.05731</v>
      </c>
      <c r="L339" s="1">
        <v>2372354.56</v>
      </c>
      <c r="M339" s="1">
        <v>568431.07999999996</v>
      </c>
      <c r="N339" s="1">
        <v>259106.76</v>
      </c>
      <c r="O339" s="1">
        <v>105061.17</v>
      </c>
      <c r="P339" s="1">
        <v>80476.639999999999</v>
      </c>
      <c r="Q339" s="1">
        <v>179622.48</v>
      </c>
      <c r="R339" s="1">
        <v>58462.28</v>
      </c>
      <c r="S339" s="1">
        <v>95383.55</v>
      </c>
      <c r="T339" s="1">
        <v>116470.79</v>
      </c>
      <c r="U339" s="1">
        <v>68688.149999999994</v>
      </c>
      <c r="V339" s="1">
        <v>173925.01</v>
      </c>
      <c r="W339" s="1">
        <v>150010.97</v>
      </c>
      <c r="X339" s="1">
        <v>114454.2</v>
      </c>
      <c r="Y339" s="1">
        <v>4342447.6399999997</v>
      </c>
      <c r="Z339" s="1">
        <v>61705.8</v>
      </c>
      <c r="AA339" s="1">
        <v>86722.5</v>
      </c>
      <c r="AB339" s="1">
        <v>186626.82</v>
      </c>
      <c r="AC339" s="1">
        <v>20119.62</v>
      </c>
      <c r="AD339" s="1">
        <v>396148.38</v>
      </c>
      <c r="AE339" s="1">
        <v>230040.55</v>
      </c>
      <c r="AF339" s="1">
        <v>851268.05999999994</v>
      </c>
      <c r="AG339" s="1">
        <v>612607.74</v>
      </c>
      <c r="AH339" s="1">
        <v>1715686.7497800002</v>
      </c>
      <c r="AI339" s="1">
        <v>4160926.2197799999</v>
      </c>
      <c r="AJ339" s="1">
        <v>627295.06000000006</v>
      </c>
      <c r="AK339" s="1">
        <v>3533631.1597799999</v>
      </c>
      <c r="AL339" s="33">
        <v>4196876.4897799995</v>
      </c>
      <c r="AM339" s="1">
        <v>106583.76</v>
      </c>
      <c r="AN339" s="1">
        <v>106583.76</v>
      </c>
      <c r="AO339" s="1">
        <v>111119.24</v>
      </c>
      <c r="AP339" s="1">
        <v>111119.24</v>
      </c>
      <c r="AQ339" s="1">
        <v>20409.650000000001</v>
      </c>
      <c r="AR339" s="1">
        <v>20409.650000000001</v>
      </c>
      <c r="AS339" s="1">
        <v>21165.56</v>
      </c>
      <c r="AT339" s="1">
        <v>21165.56</v>
      </c>
      <c r="AU339" s="1">
        <v>25701.040000000001</v>
      </c>
      <c r="AV339" s="1">
        <v>371909.3</v>
      </c>
      <c r="AW339" s="1">
        <v>147574.54999999999</v>
      </c>
      <c r="AX339" s="1">
        <v>57751.42</v>
      </c>
      <c r="AY339" s="1">
        <v>1121492.73</v>
      </c>
      <c r="AZ339" s="1">
        <v>9660816.9900000002</v>
      </c>
      <c r="BA339" s="1">
        <v>111468.72000000002</v>
      </c>
      <c r="BB339" s="1">
        <v>565.74</v>
      </c>
      <c r="BC339" s="1">
        <v>302190.37</v>
      </c>
    </row>
    <row r="340" spans="1:55" x14ac:dyDescent="0.25">
      <c r="A340" s="10" t="s">
        <v>708</v>
      </c>
      <c r="B340" s="10" t="s">
        <v>709</v>
      </c>
      <c r="C340">
        <v>1851.04</v>
      </c>
      <c r="D340" s="1">
        <v>26779546.41</v>
      </c>
      <c r="E340" s="1">
        <v>20295324.599999998</v>
      </c>
      <c r="F340" s="12">
        <v>0.75786663034820234</v>
      </c>
      <c r="G340" s="28">
        <v>2</v>
      </c>
      <c r="H340" s="1">
        <v>126449.11</v>
      </c>
      <c r="I340" s="1">
        <v>6299727.830000001</v>
      </c>
      <c r="J340" s="1">
        <v>6426176.9400000013</v>
      </c>
      <c r="K340" s="30">
        <v>1.05731</v>
      </c>
      <c r="L340" s="1">
        <v>6532022.9000000004</v>
      </c>
      <c r="M340" s="1">
        <v>1593352.13</v>
      </c>
      <c r="N340" s="1">
        <v>697982.07</v>
      </c>
      <c r="O340" s="1">
        <v>281329.77</v>
      </c>
      <c r="P340" s="1">
        <v>225519.52</v>
      </c>
      <c r="Q340" s="1">
        <v>487051.65</v>
      </c>
      <c r="R340" s="1">
        <v>157398.46</v>
      </c>
      <c r="S340" s="1">
        <v>256455.77</v>
      </c>
      <c r="T340" s="1">
        <v>310588.78000000003</v>
      </c>
      <c r="U340" s="1">
        <v>184768.13</v>
      </c>
      <c r="V340" s="1">
        <v>463800.02</v>
      </c>
      <c r="W340" s="1">
        <v>400029.26</v>
      </c>
      <c r="X340" s="1">
        <v>307730.65000000002</v>
      </c>
      <c r="Y340" s="1">
        <v>11898029.109999999</v>
      </c>
      <c r="Z340" s="1">
        <v>165416.4</v>
      </c>
      <c r="AA340" s="1">
        <v>231380</v>
      </c>
      <c r="AB340" s="1">
        <v>497929.76</v>
      </c>
      <c r="AC340" s="1">
        <v>53680.159999999996</v>
      </c>
      <c r="AD340" s="1">
        <v>1056943.8399999999</v>
      </c>
      <c r="AE340" s="1">
        <v>651577.16999999993</v>
      </c>
      <c r="AF340" s="1">
        <v>2271226.08</v>
      </c>
      <c r="AG340" s="1">
        <v>1634468.32</v>
      </c>
      <c r="AH340" s="1">
        <v>4788528.7790399995</v>
      </c>
      <c r="AI340" s="1">
        <v>11351150.50904</v>
      </c>
      <c r="AJ340" s="1">
        <v>1673654.83</v>
      </c>
      <c r="AK340" s="1">
        <v>9677495.6790399998</v>
      </c>
      <c r="AL340" s="33">
        <v>11447067.65904</v>
      </c>
      <c r="AM340" s="1">
        <v>396098.52</v>
      </c>
      <c r="AN340" s="1">
        <v>396098.52</v>
      </c>
      <c r="AO340" s="1">
        <v>411972.7</v>
      </c>
      <c r="AP340" s="1">
        <v>411972.7</v>
      </c>
      <c r="AQ340" s="1">
        <v>52158.01</v>
      </c>
      <c r="AR340" s="1">
        <v>52158.01</v>
      </c>
      <c r="AS340" s="1">
        <v>54425.75</v>
      </c>
      <c r="AT340" s="1">
        <v>54425.75</v>
      </c>
      <c r="AU340" s="1">
        <v>65008.53</v>
      </c>
      <c r="AV340" s="1">
        <v>991758.13</v>
      </c>
      <c r="AW340" s="1">
        <v>393532.13</v>
      </c>
      <c r="AX340" s="1">
        <v>154840.76999999999</v>
      </c>
      <c r="AY340" s="1">
        <v>3434449.52</v>
      </c>
      <c r="AZ340" s="1">
        <v>26779546.41</v>
      </c>
      <c r="BA340" s="1">
        <v>748668.29</v>
      </c>
      <c r="BB340" s="1">
        <v>36543.159999999996</v>
      </c>
      <c r="BC340" s="1">
        <v>789181.72</v>
      </c>
    </row>
    <row r="341" spans="1:55" x14ac:dyDescent="0.25">
      <c r="A341" s="10" t="s">
        <v>710</v>
      </c>
      <c r="B341" s="10" t="s">
        <v>711</v>
      </c>
      <c r="C341">
        <v>774.02</v>
      </c>
      <c r="D341" s="1">
        <v>10726342.07</v>
      </c>
      <c r="E341" s="1">
        <v>8767270.9400000013</v>
      </c>
      <c r="F341" s="12">
        <v>0.8173588799224264</v>
      </c>
      <c r="G341" s="28">
        <v>2</v>
      </c>
      <c r="H341" s="1">
        <v>23221.71</v>
      </c>
      <c r="I341" s="1">
        <v>1698102.96</v>
      </c>
      <c r="J341" s="1">
        <v>1721324.67</v>
      </c>
      <c r="K341" s="30">
        <v>1.05731</v>
      </c>
      <c r="L341" s="1">
        <v>2669831.9300000002</v>
      </c>
      <c r="M341" s="1">
        <v>660091.13</v>
      </c>
      <c r="N341" s="1">
        <v>292244.75</v>
      </c>
      <c r="O341" s="1">
        <v>116311.91</v>
      </c>
      <c r="P341" s="1">
        <v>88441.43</v>
      </c>
      <c r="Q341" s="1">
        <v>206891.22</v>
      </c>
      <c r="R341" s="1">
        <v>65529.15</v>
      </c>
      <c r="S341" s="1">
        <v>107081.53</v>
      </c>
      <c r="T341" s="1">
        <v>128035.27</v>
      </c>
      <c r="U341" s="1">
        <v>77086.7</v>
      </c>
      <c r="V341" s="1">
        <v>191194.16</v>
      </c>
      <c r="W341" s="1">
        <v>164905.68</v>
      </c>
      <c r="X341" s="1">
        <v>128491.04</v>
      </c>
      <c r="Y341" s="1">
        <v>4896135.9000000004</v>
      </c>
      <c r="Z341" s="1">
        <v>69339.599999999991</v>
      </c>
      <c r="AA341" s="1">
        <v>96752.5</v>
      </c>
      <c r="AB341" s="1">
        <v>208211.38</v>
      </c>
      <c r="AC341" s="1">
        <v>22446.58</v>
      </c>
      <c r="AD341" s="1">
        <v>441965.41999999993</v>
      </c>
      <c r="AE341" s="1">
        <v>285898.56</v>
      </c>
      <c r="AF341" s="1">
        <v>949722.54</v>
      </c>
      <c r="AG341" s="1">
        <v>683459.65999999992</v>
      </c>
      <c r="AH341" s="1">
        <v>1896386.98602</v>
      </c>
      <c r="AI341" s="1">
        <v>4654183.2260199999</v>
      </c>
      <c r="AJ341" s="1">
        <v>699845.66</v>
      </c>
      <c r="AK341" s="1">
        <v>3954337.5660199998</v>
      </c>
      <c r="AL341" s="33">
        <v>4694291.3760199994</v>
      </c>
      <c r="AM341" s="1">
        <v>120946.11</v>
      </c>
      <c r="AN341" s="1">
        <v>120946.11</v>
      </c>
      <c r="AO341" s="1">
        <v>125481.59</v>
      </c>
      <c r="AP341" s="1">
        <v>125481.59</v>
      </c>
      <c r="AQ341" s="1">
        <v>0</v>
      </c>
      <c r="AR341" s="1">
        <v>0</v>
      </c>
      <c r="AS341" s="1">
        <v>0</v>
      </c>
      <c r="AT341" s="1">
        <v>0</v>
      </c>
      <c r="AU341" s="1">
        <v>0</v>
      </c>
      <c r="AV341" s="1">
        <v>414240.43</v>
      </c>
      <c r="AW341" s="1">
        <v>164371.65</v>
      </c>
      <c r="AX341" s="1">
        <v>64447.24</v>
      </c>
      <c r="AY341" s="1">
        <v>1135914.72</v>
      </c>
      <c r="AZ341" s="1">
        <v>10726342.07</v>
      </c>
      <c r="BA341" s="1">
        <v>130038.62000000001</v>
      </c>
      <c r="BB341" s="1">
        <v>0</v>
      </c>
      <c r="BC341" s="1">
        <v>279292.22000000003</v>
      </c>
    </row>
    <row r="342" spans="1:55" x14ac:dyDescent="0.25">
      <c r="A342" s="143" t="s">
        <v>712</v>
      </c>
      <c r="B342" s="10" t="s">
        <v>713</v>
      </c>
      <c r="C342">
        <v>35.32</v>
      </c>
      <c r="D342" s="1">
        <v>444985.26</v>
      </c>
      <c r="E342" s="1">
        <v>583081.43000000005</v>
      </c>
      <c r="F342" s="12">
        <v>1.310338751445385</v>
      </c>
      <c r="G342" s="28">
        <v>4</v>
      </c>
      <c r="H342" s="1">
        <v>34.24</v>
      </c>
      <c r="I342" s="1">
        <v>538582.91</v>
      </c>
      <c r="J342" s="1">
        <v>538617.15</v>
      </c>
      <c r="K342" s="30">
        <v>0.90107000000000004</v>
      </c>
      <c r="L342" s="1">
        <v>103210.59</v>
      </c>
      <c r="M342" s="1">
        <v>29654.13</v>
      </c>
      <c r="N342" s="1">
        <v>10725.52</v>
      </c>
      <c r="O342" s="1">
        <v>3340.42</v>
      </c>
      <c r="P342" s="1">
        <v>3445.48</v>
      </c>
      <c r="Q342" s="1">
        <v>9432.64</v>
      </c>
      <c r="R342" s="1">
        <v>1642.52</v>
      </c>
      <c r="S342" s="1">
        <v>3834.36</v>
      </c>
      <c r="T342" s="1">
        <v>3519.84</v>
      </c>
      <c r="U342" s="1">
        <v>2811.87</v>
      </c>
      <c r="V342" s="1">
        <v>5256.16</v>
      </c>
      <c r="W342" s="1">
        <v>4533.46</v>
      </c>
      <c r="X342" s="1">
        <v>4600.99</v>
      </c>
      <c r="Y342" s="1">
        <v>186007.97999999998</v>
      </c>
      <c r="Z342" s="1">
        <v>3178.8</v>
      </c>
      <c r="AA342" s="1">
        <v>4415</v>
      </c>
      <c r="AB342" s="1">
        <v>9501.08</v>
      </c>
      <c r="AC342" s="1">
        <v>1024.28</v>
      </c>
      <c r="AD342" s="1">
        <v>10083.85</v>
      </c>
      <c r="AE342" s="1">
        <v>20142.79</v>
      </c>
      <c r="AF342" s="1">
        <v>43337.64</v>
      </c>
      <c r="AG342" s="1">
        <v>31187.56</v>
      </c>
      <c r="AH342" s="1">
        <v>87572.929319999996</v>
      </c>
      <c r="AI342" s="1">
        <v>210443.92932</v>
      </c>
      <c r="AJ342" s="1">
        <v>31935.279999999999</v>
      </c>
      <c r="AK342" s="1">
        <v>178508.64932</v>
      </c>
      <c r="AL342" s="33">
        <v>207284.56932000001</v>
      </c>
      <c r="AM342" s="1">
        <v>6442.1</v>
      </c>
      <c r="AN342" s="1">
        <v>6442.1</v>
      </c>
      <c r="AO342" s="1">
        <v>7086.32</v>
      </c>
      <c r="AP342" s="1">
        <v>7086.32</v>
      </c>
      <c r="AQ342" s="1">
        <v>0</v>
      </c>
      <c r="AR342" s="1">
        <v>0</v>
      </c>
      <c r="AS342" s="1">
        <v>0</v>
      </c>
      <c r="AT342" s="1">
        <v>0</v>
      </c>
      <c r="AU342" s="1">
        <v>0</v>
      </c>
      <c r="AV342" s="1">
        <v>16105.27</v>
      </c>
      <c r="AW342" s="1">
        <v>6390.61</v>
      </c>
      <c r="AX342" s="1">
        <v>2139.88</v>
      </c>
      <c r="AY342" s="1">
        <v>51692.6</v>
      </c>
      <c r="AZ342" s="1">
        <v>444985.26</v>
      </c>
      <c r="BA342" s="1">
        <v>11.27</v>
      </c>
      <c r="BB342" s="1">
        <v>0</v>
      </c>
      <c r="BC342" s="1">
        <v>7.2100000000000009</v>
      </c>
    </row>
    <row r="343" spans="1:55" x14ac:dyDescent="0.25">
      <c r="A343" s="143" t="s">
        <v>714</v>
      </c>
      <c r="B343" s="10" t="s">
        <v>715</v>
      </c>
      <c r="C343">
        <v>206.64</v>
      </c>
      <c r="D343" s="1">
        <v>2845074.07</v>
      </c>
      <c r="E343" s="1">
        <v>2020311.4</v>
      </c>
      <c r="F343" s="12">
        <v>0.71010854209500418</v>
      </c>
      <c r="G343" s="28">
        <v>1</v>
      </c>
      <c r="H343" s="1">
        <v>47615.45</v>
      </c>
      <c r="I343" s="1">
        <v>1735804</v>
      </c>
      <c r="J343" s="1">
        <v>1783419.45</v>
      </c>
      <c r="K343" s="30">
        <v>0.90107000000000004</v>
      </c>
      <c r="L343" s="1">
        <v>627974.96</v>
      </c>
      <c r="M343" s="1">
        <v>202103.29</v>
      </c>
      <c r="N343" s="1">
        <v>71632.88</v>
      </c>
      <c r="O343" s="1">
        <v>24286.86</v>
      </c>
      <c r="P343" s="1">
        <v>21024.880000000001</v>
      </c>
      <c r="Q343" s="1">
        <v>61714.42</v>
      </c>
      <c r="R343" s="1">
        <v>14235.21</v>
      </c>
      <c r="S343" s="1">
        <v>26073.7</v>
      </c>
      <c r="T343" s="1">
        <v>24638.94</v>
      </c>
      <c r="U343" s="1">
        <v>17382.46</v>
      </c>
      <c r="V343" s="1">
        <v>36793.160000000003</v>
      </c>
      <c r="W343" s="1">
        <v>31734.240000000002</v>
      </c>
      <c r="X343" s="1">
        <v>31286.79</v>
      </c>
      <c r="Y343" s="1">
        <v>1190881.7899999998</v>
      </c>
      <c r="Z343" s="1">
        <v>18597.599999999999</v>
      </c>
      <c r="AA343" s="1">
        <v>25830</v>
      </c>
      <c r="AB343" s="1">
        <v>55586.16</v>
      </c>
      <c r="AC343" s="1">
        <v>5992.5599999999995</v>
      </c>
      <c r="AD343" s="1">
        <v>117991.44</v>
      </c>
      <c r="AE343" s="1">
        <v>149735.6</v>
      </c>
      <c r="AF343" s="1">
        <v>253547.27999999997</v>
      </c>
      <c r="AG343" s="1">
        <v>182463.12</v>
      </c>
      <c r="AH343" s="1">
        <v>549795.54564000003</v>
      </c>
      <c r="AI343" s="1">
        <v>1359539.3056399999</v>
      </c>
      <c r="AJ343" s="1">
        <v>186837.68</v>
      </c>
      <c r="AK343" s="1">
        <v>1172701.6256400002</v>
      </c>
      <c r="AL343" s="33">
        <v>1341055.4456400003</v>
      </c>
      <c r="AM343" s="1">
        <v>39941.08</v>
      </c>
      <c r="AN343" s="1">
        <v>39941.08</v>
      </c>
      <c r="AO343" s="1">
        <v>41873.71</v>
      </c>
      <c r="AP343" s="1">
        <v>41873.71</v>
      </c>
      <c r="AQ343" s="1">
        <v>644.21</v>
      </c>
      <c r="AR343" s="1">
        <v>644.21</v>
      </c>
      <c r="AS343" s="1">
        <v>644.21</v>
      </c>
      <c r="AT343" s="1">
        <v>644.21</v>
      </c>
      <c r="AU343" s="1">
        <v>1288.42</v>
      </c>
      <c r="AV343" s="1">
        <v>94054.8</v>
      </c>
      <c r="AW343" s="1">
        <v>37321.18</v>
      </c>
      <c r="AX343" s="1">
        <v>14265.92</v>
      </c>
      <c r="AY343" s="1">
        <v>313136.73999999993</v>
      </c>
      <c r="AZ343" s="1">
        <v>2845074.07</v>
      </c>
      <c r="BA343" s="1">
        <v>19387.53</v>
      </c>
      <c r="BB343" s="1">
        <v>85.7</v>
      </c>
      <c r="BC343" s="1">
        <v>11938.09</v>
      </c>
    </row>
    <row r="344" spans="1:55" x14ac:dyDescent="0.25">
      <c r="A344" s="10" t="s">
        <v>716</v>
      </c>
      <c r="B344" s="10" t="s">
        <v>717</v>
      </c>
      <c r="C344">
        <v>1642.03</v>
      </c>
      <c r="D344" s="1">
        <v>21484705.870000001</v>
      </c>
      <c r="E344" s="1">
        <v>23472647.300000001</v>
      </c>
      <c r="F344" s="12">
        <v>1.0925282124888591</v>
      </c>
      <c r="G344" s="28">
        <v>4</v>
      </c>
      <c r="H344" s="1">
        <v>1653.22</v>
      </c>
      <c r="I344" s="1">
        <v>2152069.8899999997</v>
      </c>
      <c r="J344" s="1">
        <v>2153723.11</v>
      </c>
      <c r="K344" s="30">
        <v>0.9</v>
      </c>
      <c r="L344" s="1">
        <v>5042060.87</v>
      </c>
      <c r="M344" s="1">
        <v>1224631.3799999999</v>
      </c>
      <c r="N344" s="1">
        <v>525441.35</v>
      </c>
      <c r="O344" s="1">
        <v>213160.86</v>
      </c>
      <c r="P344" s="1">
        <v>175653.97</v>
      </c>
      <c r="Q344" s="1">
        <v>367470.75</v>
      </c>
      <c r="R344" s="1">
        <v>118668.18</v>
      </c>
      <c r="S344" s="1">
        <v>193277.99</v>
      </c>
      <c r="T344" s="1">
        <v>235549.89</v>
      </c>
      <c r="U344" s="1">
        <v>139405.26</v>
      </c>
      <c r="V344" s="1">
        <v>351744.97</v>
      </c>
      <c r="W344" s="1">
        <v>303381.36</v>
      </c>
      <c r="X344" s="1">
        <v>231921.33</v>
      </c>
      <c r="Y344" s="1">
        <v>9122368.1599999983</v>
      </c>
      <c r="Z344" s="1">
        <v>146110.5</v>
      </c>
      <c r="AA344" s="1">
        <v>205253.75</v>
      </c>
      <c r="AB344" s="1">
        <v>441706.07000000007</v>
      </c>
      <c r="AC344" s="1">
        <v>47618.87</v>
      </c>
      <c r="AD344" s="1">
        <v>468799.55</v>
      </c>
      <c r="AE344" s="1">
        <v>569743.12</v>
      </c>
      <c r="AF344" s="1">
        <v>2014770.81</v>
      </c>
      <c r="AG344" s="1">
        <v>1449912.49</v>
      </c>
      <c r="AH344" s="1">
        <v>4362452.7525300002</v>
      </c>
      <c r="AI344" s="1">
        <v>9706367.9125300013</v>
      </c>
      <c r="AJ344" s="1">
        <v>1484674.26</v>
      </c>
      <c r="AK344" s="1">
        <v>8221693.6525299996</v>
      </c>
      <c r="AL344" s="33">
        <v>9557900.4825299997</v>
      </c>
      <c r="AM344" s="1">
        <v>387997.93</v>
      </c>
      <c r="AN344" s="1">
        <v>387997.93</v>
      </c>
      <c r="AO344" s="1">
        <v>404084.08</v>
      </c>
      <c r="AP344" s="1">
        <v>404084.08</v>
      </c>
      <c r="AQ344" s="1">
        <v>10938.58</v>
      </c>
      <c r="AR344" s="1">
        <v>10938.58</v>
      </c>
      <c r="AS344" s="1">
        <v>10938.58</v>
      </c>
      <c r="AT344" s="1">
        <v>10938.58</v>
      </c>
      <c r="AU344" s="1">
        <v>13512.36</v>
      </c>
      <c r="AV344" s="1">
        <v>748971.14</v>
      </c>
      <c r="AW344" s="1">
        <v>297193.64</v>
      </c>
      <c r="AX344" s="1">
        <v>116841.63</v>
      </c>
      <c r="AY344" s="1">
        <v>2804437.1100000003</v>
      </c>
      <c r="AZ344" s="1">
        <v>21484705.870000001</v>
      </c>
      <c r="BA344" s="1">
        <v>860269.20000000007</v>
      </c>
      <c r="BB344" s="1">
        <v>28.4</v>
      </c>
      <c r="BC344" s="1">
        <v>612645.03000000014</v>
      </c>
    </row>
    <row r="345" spans="1:55" x14ac:dyDescent="0.25">
      <c r="A345" s="10" t="s">
        <v>718</v>
      </c>
      <c r="B345" s="10" t="s">
        <v>719</v>
      </c>
      <c r="C345">
        <v>620.71</v>
      </c>
      <c r="D345" s="1">
        <v>7944334.8499999996</v>
      </c>
      <c r="E345" s="1">
        <v>8715015.5</v>
      </c>
      <c r="F345" s="12">
        <v>1.0970100914112402</v>
      </c>
      <c r="G345" s="28">
        <v>4</v>
      </c>
      <c r="H345" s="1">
        <v>611.29999999999995</v>
      </c>
      <c r="I345" s="1">
        <v>887420.09999999986</v>
      </c>
      <c r="J345" s="1">
        <v>888031.39999999991</v>
      </c>
      <c r="K345" s="30">
        <v>0.9</v>
      </c>
      <c r="L345" s="1">
        <v>1885820.87</v>
      </c>
      <c r="M345" s="1">
        <v>460426.38</v>
      </c>
      <c r="N345" s="1">
        <v>198573.8</v>
      </c>
      <c r="O345" s="1">
        <v>79619.83</v>
      </c>
      <c r="P345" s="1">
        <v>64359.89</v>
      </c>
      <c r="Q345" s="1">
        <v>139560.57</v>
      </c>
      <c r="R345" s="1">
        <v>44295.49</v>
      </c>
      <c r="S345" s="1">
        <v>73021.8</v>
      </c>
      <c r="T345" s="1">
        <v>87891.75</v>
      </c>
      <c r="U345" s="1">
        <v>52340.800000000003</v>
      </c>
      <c r="V345" s="1">
        <v>131248.12</v>
      </c>
      <c r="W345" s="1">
        <v>113202</v>
      </c>
      <c r="X345" s="1">
        <v>87621.53</v>
      </c>
      <c r="Y345" s="1">
        <v>3417982.8299999996</v>
      </c>
      <c r="Z345" s="1">
        <v>55436.399999999994</v>
      </c>
      <c r="AA345" s="1">
        <v>77588.75</v>
      </c>
      <c r="AB345" s="1">
        <v>166970.99</v>
      </c>
      <c r="AC345" s="1">
        <v>18000.59</v>
      </c>
      <c r="AD345" s="1">
        <v>177212.7</v>
      </c>
      <c r="AE345" s="1">
        <v>220525.68</v>
      </c>
      <c r="AF345" s="1">
        <v>761611.16999999993</v>
      </c>
      <c r="AG345" s="1">
        <v>548086.92999999993</v>
      </c>
      <c r="AH345" s="1">
        <v>1603942.2782100001</v>
      </c>
      <c r="AI345" s="1">
        <v>3629375.4882100001</v>
      </c>
      <c r="AJ345" s="1">
        <v>561227.36</v>
      </c>
      <c r="AK345" s="1">
        <v>3068148.1282099998</v>
      </c>
      <c r="AL345" s="33">
        <v>3573252.7482099999</v>
      </c>
      <c r="AM345" s="1">
        <v>124185.07</v>
      </c>
      <c r="AN345" s="1">
        <v>124185.07</v>
      </c>
      <c r="AO345" s="1">
        <v>129332.64</v>
      </c>
      <c r="AP345" s="1">
        <v>129332.64</v>
      </c>
      <c r="AQ345" s="1">
        <v>1286.8900000000001</v>
      </c>
      <c r="AR345" s="1">
        <v>1286.8900000000001</v>
      </c>
      <c r="AS345" s="1">
        <v>1286.8900000000001</v>
      </c>
      <c r="AT345" s="1">
        <v>1286.8900000000001</v>
      </c>
      <c r="AU345" s="1">
        <v>1286.8900000000001</v>
      </c>
      <c r="AV345" s="1">
        <v>283116.24</v>
      </c>
      <c r="AW345" s="1">
        <v>112341.24</v>
      </c>
      <c r="AX345" s="1">
        <v>44171.83</v>
      </c>
      <c r="AY345" s="1">
        <v>953099.18</v>
      </c>
      <c r="AZ345" s="1">
        <v>7944334.8499999996</v>
      </c>
      <c r="BA345" s="1">
        <v>275229.73000000004</v>
      </c>
      <c r="BB345" s="1">
        <v>36.209999999999994</v>
      </c>
      <c r="BC345" s="1">
        <v>249684.77000000002</v>
      </c>
    </row>
    <row r="346" spans="1:55" x14ac:dyDescent="0.25">
      <c r="A346" s="10" t="s">
        <v>720</v>
      </c>
      <c r="B346" s="10" t="s">
        <v>721</v>
      </c>
      <c r="C346">
        <v>453.7</v>
      </c>
      <c r="D346" s="1">
        <v>6003669.3200000003</v>
      </c>
      <c r="E346" s="1">
        <v>4812510.07</v>
      </c>
      <c r="F346" s="12">
        <v>0.80159479369859765</v>
      </c>
      <c r="G346" s="28">
        <v>2</v>
      </c>
      <c r="H346" s="1">
        <v>24882.19</v>
      </c>
      <c r="I346" s="1">
        <v>1569068.3399999999</v>
      </c>
      <c r="J346" s="1">
        <v>1593950.5299999998</v>
      </c>
      <c r="K346" s="30">
        <v>0.9</v>
      </c>
      <c r="L346" s="1">
        <v>1375606.26</v>
      </c>
      <c r="M346" s="1">
        <v>339818.23</v>
      </c>
      <c r="N346" s="1">
        <v>144904.6</v>
      </c>
      <c r="O346" s="1">
        <v>57438.22</v>
      </c>
      <c r="P346" s="1">
        <v>47623.62</v>
      </c>
      <c r="Q346" s="1">
        <v>103097.33</v>
      </c>
      <c r="R346" s="1">
        <v>32264.62</v>
      </c>
      <c r="S346" s="1">
        <v>53362.080000000002</v>
      </c>
      <c r="T346" s="1">
        <v>63282.06</v>
      </c>
      <c r="U346" s="1">
        <v>38042.82</v>
      </c>
      <c r="V346" s="1">
        <v>94498.65</v>
      </c>
      <c r="W346" s="1">
        <v>81505.440000000002</v>
      </c>
      <c r="X346" s="1">
        <v>64031.12</v>
      </c>
      <c r="Y346" s="1">
        <v>2495475.0500000003</v>
      </c>
      <c r="Z346" s="1">
        <v>40256.1</v>
      </c>
      <c r="AA346" s="1">
        <v>56712.5</v>
      </c>
      <c r="AB346" s="1">
        <v>122045.30000000002</v>
      </c>
      <c r="AC346" s="1">
        <v>13157.3</v>
      </c>
      <c r="AD346" s="1">
        <v>259062.7</v>
      </c>
      <c r="AE346" s="1">
        <v>166290.90000000002</v>
      </c>
      <c r="AF346" s="1">
        <v>556689.9</v>
      </c>
      <c r="AG346" s="1">
        <v>400617.1</v>
      </c>
      <c r="AH346" s="1">
        <v>1187858.9576999999</v>
      </c>
      <c r="AI346" s="1">
        <v>2802690.7577</v>
      </c>
      <c r="AJ346" s="1">
        <v>410221.92</v>
      </c>
      <c r="AK346" s="1">
        <v>2392468.8376999996</v>
      </c>
      <c r="AL346" s="33">
        <v>2761668.5576999998</v>
      </c>
      <c r="AM346" s="1">
        <v>104238.25</v>
      </c>
      <c r="AN346" s="1">
        <v>104238.25</v>
      </c>
      <c r="AO346" s="1">
        <v>108742.37</v>
      </c>
      <c r="AP346" s="1">
        <v>108742.37</v>
      </c>
      <c r="AQ346" s="1">
        <v>0</v>
      </c>
      <c r="AR346" s="1">
        <v>0</v>
      </c>
      <c r="AS346" s="1">
        <v>0</v>
      </c>
      <c r="AT346" s="1">
        <v>0</v>
      </c>
      <c r="AU346" s="1">
        <v>0</v>
      </c>
      <c r="AV346" s="1">
        <v>206546.16</v>
      </c>
      <c r="AW346" s="1">
        <v>81958.039999999994</v>
      </c>
      <c r="AX346" s="1">
        <v>32060.2</v>
      </c>
      <c r="AY346" s="1">
        <v>746525.64</v>
      </c>
      <c r="AZ346" s="1">
        <v>6003669.3200000003</v>
      </c>
      <c r="BA346" s="1">
        <v>211916.9</v>
      </c>
      <c r="BB346" s="1">
        <v>0</v>
      </c>
      <c r="BC346" s="1">
        <v>213227.79</v>
      </c>
    </row>
    <row r="347" spans="1:55" x14ac:dyDescent="0.25">
      <c r="A347" s="10" t="s">
        <v>1860</v>
      </c>
      <c r="B347" s="10" t="s">
        <v>1861</v>
      </c>
      <c r="C347">
        <v>353</v>
      </c>
      <c r="D347" s="1">
        <v>4572802.8</v>
      </c>
      <c r="E347" s="1">
        <v>5703830.8700000001</v>
      </c>
      <c r="F347" s="12">
        <v>1.2473380374067302</v>
      </c>
      <c r="G347" s="28">
        <v>4</v>
      </c>
      <c r="H347" s="1">
        <v>351.87</v>
      </c>
      <c r="I347" s="1">
        <v>663943.72000000009</v>
      </c>
      <c r="J347" s="1">
        <v>664295.59000000008</v>
      </c>
      <c r="K347" s="30">
        <v>0.9</v>
      </c>
      <c r="L347" s="1">
        <v>1078059.6000000001</v>
      </c>
      <c r="M347" s="1">
        <v>264837.88</v>
      </c>
      <c r="N347" s="1">
        <v>113236.46</v>
      </c>
      <c r="O347" s="1">
        <v>44634.05</v>
      </c>
      <c r="P347" s="1">
        <v>37198.89</v>
      </c>
      <c r="Q347" s="1">
        <v>79107.679999999993</v>
      </c>
      <c r="R347" s="1">
        <v>24608.61</v>
      </c>
      <c r="S347" s="1">
        <v>41362</v>
      </c>
      <c r="T347" s="1">
        <v>49219.38</v>
      </c>
      <c r="U347" s="1">
        <v>29872.55</v>
      </c>
      <c r="V347" s="1">
        <v>73498.95</v>
      </c>
      <c r="W347" s="1">
        <v>63393.120000000003</v>
      </c>
      <c r="X347" s="1">
        <v>49631.77</v>
      </c>
      <c r="Y347" s="1">
        <v>1948660.94</v>
      </c>
      <c r="Z347" s="1">
        <v>31230</v>
      </c>
      <c r="AA347" s="1">
        <v>44125</v>
      </c>
      <c r="AB347" s="1">
        <v>94957</v>
      </c>
      <c r="AC347" s="1">
        <v>10237</v>
      </c>
      <c r="AD347" s="1">
        <v>100781.5</v>
      </c>
      <c r="AE347" s="1">
        <v>126613</v>
      </c>
      <c r="AF347" s="1">
        <v>433131</v>
      </c>
      <c r="AG347" s="1">
        <v>311699</v>
      </c>
      <c r="AH347" s="1">
        <v>925500.60600000003</v>
      </c>
      <c r="AI347" s="1">
        <v>2078274.1060000001</v>
      </c>
      <c r="AJ347" s="1">
        <v>319172.01</v>
      </c>
      <c r="AK347" s="1">
        <v>1759102.0960000001</v>
      </c>
      <c r="AL347" s="33">
        <v>2046356.8960000002</v>
      </c>
      <c r="AM347" s="1">
        <v>80430.75</v>
      </c>
      <c r="AN347" s="1">
        <v>80430.75</v>
      </c>
      <c r="AO347" s="1">
        <v>83647.98</v>
      </c>
      <c r="AP347" s="1">
        <v>83647.98</v>
      </c>
      <c r="AQ347" s="1">
        <v>0</v>
      </c>
      <c r="AR347" s="1">
        <v>0</v>
      </c>
      <c r="AS347" s="1">
        <v>0</v>
      </c>
      <c r="AT347" s="1">
        <v>0</v>
      </c>
      <c r="AU347" s="1">
        <v>0</v>
      </c>
      <c r="AV347" s="1">
        <v>160861.5</v>
      </c>
      <c r="AW347" s="1">
        <v>63830.25</v>
      </c>
      <c r="AX347" s="1">
        <v>24935.71</v>
      </c>
      <c r="AY347" s="1">
        <v>577784.91999999993</v>
      </c>
      <c r="AZ347" s="1">
        <v>4572802.8</v>
      </c>
      <c r="BA347" s="1">
        <v>246035.47999999998</v>
      </c>
      <c r="BB347" s="1">
        <v>0</v>
      </c>
      <c r="BC347" s="1">
        <v>151794.76</v>
      </c>
    </row>
    <row r="348" spans="1:55" x14ac:dyDescent="0.25">
      <c r="A348" s="10" t="s">
        <v>722</v>
      </c>
      <c r="B348" s="10" t="s">
        <v>723</v>
      </c>
      <c r="C348">
        <v>1661.37</v>
      </c>
      <c r="D348" s="1">
        <v>21635698.620000001</v>
      </c>
      <c r="E348" s="1">
        <v>18703484.960000001</v>
      </c>
      <c r="F348" s="12">
        <v>0.86447335436215278</v>
      </c>
      <c r="G348" s="28">
        <v>2</v>
      </c>
      <c r="H348" s="1">
        <v>49750.25</v>
      </c>
      <c r="I348" s="1">
        <v>6217471.9099999992</v>
      </c>
      <c r="J348" s="1">
        <v>6267222.1599999992</v>
      </c>
      <c r="K348" s="30">
        <v>0.9</v>
      </c>
      <c r="L348" s="1">
        <v>4966823.1900000004</v>
      </c>
      <c r="M348" s="1">
        <v>1206583.3999999999</v>
      </c>
      <c r="N348" s="1">
        <v>532366.29</v>
      </c>
      <c r="O348" s="1">
        <v>215000.24</v>
      </c>
      <c r="P348" s="1">
        <v>170999.09</v>
      </c>
      <c r="Q348" s="1">
        <v>374994.24</v>
      </c>
      <c r="R348" s="1">
        <v>120308.76</v>
      </c>
      <c r="S348" s="1">
        <v>195575.88</v>
      </c>
      <c r="T348" s="1">
        <v>237659.29</v>
      </c>
      <c r="U348" s="1">
        <v>141192.51</v>
      </c>
      <c r="V348" s="1">
        <v>354894.93</v>
      </c>
      <c r="W348" s="1">
        <v>306098.2</v>
      </c>
      <c r="X348" s="1">
        <v>234678.65</v>
      </c>
      <c r="Y348" s="1">
        <v>9057174.6699999999</v>
      </c>
      <c r="Z348" s="1">
        <v>147610.79999999999</v>
      </c>
      <c r="AA348" s="1">
        <v>207671.24999999997</v>
      </c>
      <c r="AB348" s="1">
        <v>446908.53</v>
      </c>
      <c r="AC348" s="1">
        <v>48179.729999999996</v>
      </c>
      <c r="AD348" s="1">
        <v>948642.27</v>
      </c>
      <c r="AE348" s="1">
        <v>577900.28</v>
      </c>
      <c r="AF348" s="1">
        <v>2038500.9899999998</v>
      </c>
      <c r="AG348" s="1">
        <v>1466989.71</v>
      </c>
      <c r="AH348" s="1">
        <v>4271114.2208699994</v>
      </c>
      <c r="AI348" s="1">
        <v>10153517.780869998</v>
      </c>
      <c r="AJ348" s="1">
        <v>1502160.91</v>
      </c>
      <c r="AK348" s="1">
        <v>8651356.8708699998</v>
      </c>
      <c r="AL348" s="33">
        <v>10003301.68087</v>
      </c>
      <c r="AM348" s="1">
        <v>315288.53999999998</v>
      </c>
      <c r="AN348" s="1">
        <v>315288.53999999998</v>
      </c>
      <c r="AO348" s="1">
        <v>328157.46000000002</v>
      </c>
      <c r="AP348" s="1">
        <v>328157.46000000002</v>
      </c>
      <c r="AQ348" s="1">
        <v>20590.27</v>
      </c>
      <c r="AR348" s="1">
        <v>20590.27</v>
      </c>
      <c r="AS348" s="1">
        <v>21877.16</v>
      </c>
      <c r="AT348" s="1">
        <v>21877.16</v>
      </c>
      <c r="AU348" s="1">
        <v>26381.279999999999</v>
      </c>
      <c r="AV348" s="1">
        <v>757979.38</v>
      </c>
      <c r="AW348" s="1">
        <v>300768.13</v>
      </c>
      <c r="AX348" s="1">
        <v>118266.53</v>
      </c>
      <c r="AY348" s="1">
        <v>2575222.1799999997</v>
      </c>
      <c r="AZ348" s="1">
        <v>21635698.620000001</v>
      </c>
      <c r="BA348" s="1">
        <v>664451.21999999986</v>
      </c>
      <c r="BB348" s="1">
        <v>835.81</v>
      </c>
      <c r="BC348" s="1">
        <v>758528.75</v>
      </c>
    </row>
    <row r="349" spans="1:55" x14ac:dyDescent="0.25">
      <c r="A349" s="10" t="s">
        <v>724</v>
      </c>
      <c r="B349" s="10" t="s">
        <v>725</v>
      </c>
      <c r="C349">
        <v>291.54000000000002</v>
      </c>
      <c r="D349" s="1">
        <v>3769987.81</v>
      </c>
      <c r="E349" s="1">
        <v>2930231.7199999997</v>
      </c>
      <c r="F349" s="12">
        <v>0.77725230628796105</v>
      </c>
      <c r="G349" s="28">
        <v>2</v>
      </c>
      <c r="H349" s="1">
        <v>14837.34</v>
      </c>
      <c r="I349" s="1">
        <v>788826.05999999994</v>
      </c>
      <c r="J349" s="1">
        <v>803663.39999999991</v>
      </c>
      <c r="K349" s="30">
        <v>0.9</v>
      </c>
      <c r="L349" s="1">
        <v>868393.53</v>
      </c>
      <c r="M349" s="1">
        <v>226748.98</v>
      </c>
      <c r="N349" s="1">
        <v>94158.13</v>
      </c>
      <c r="O349" s="1">
        <v>35617.730000000003</v>
      </c>
      <c r="P349" s="1">
        <v>29197.1</v>
      </c>
      <c r="Q349" s="1">
        <v>68908.210000000006</v>
      </c>
      <c r="R349" s="1">
        <v>20780.599999999999</v>
      </c>
      <c r="S349" s="1">
        <v>34468.33</v>
      </c>
      <c r="T349" s="1">
        <v>38672.370000000003</v>
      </c>
      <c r="U349" s="1">
        <v>24255.49</v>
      </c>
      <c r="V349" s="1">
        <v>57749.17</v>
      </c>
      <c r="W349" s="1">
        <v>49808.88</v>
      </c>
      <c r="X349" s="1">
        <v>41359.81</v>
      </c>
      <c r="Y349" s="1">
        <v>1590118.3300000003</v>
      </c>
      <c r="Z349" s="1">
        <v>25901.1</v>
      </c>
      <c r="AA349" s="1">
        <v>36442.5</v>
      </c>
      <c r="AB349" s="1">
        <v>78424.259999999995</v>
      </c>
      <c r="AC349" s="1">
        <v>8454.66</v>
      </c>
      <c r="AD349" s="1">
        <v>166469.34</v>
      </c>
      <c r="AE349" s="1">
        <v>125338.54999999999</v>
      </c>
      <c r="AF349" s="1">
        <v>357719.57999999996</v>
      </c>
      <c r="AG349" s="1">
        <v>257429.81999999998</v>
      </c>
      <c r="AH349" s="1">
        <v>737053.15553999995</v>
      </c>
      <c r="AI349" s="1">
        <v>1793232.96554</v>
      </c>
      <c r="AJ349" s="1">
        <v>263601.71999999997</v>
      </c>
      <c r="AK349" s="1">
        <v>1529631.24554</v>
      </c>
      <c r="AL349" s="33">
        <v>1766872.7855400001</v>
      </c>
      <c r="AM349" s="1">
        <v>50832.23</v>
      </c>
      <c r="AN349" s="1">
        <v>50832.23</v>
      </c>
      <c r="AO349" s="1">
        <v>52762.57</v>
      </c>
      <c r="AP349" s="1">
        <v>52762.57</v>
      </c>
      <c r="AQ349" s="1">
        <v>0</v>
      </c>
      <c r="AR349" s="1">
        <v>0</v>
      </c>
      <c r="AS349" s="1">
        <v>0</v>
      </c>
      <c r="AT349" s="1">
        <v>0</v>
      </c>
      <c r="AU349" s="1">
        <v>0</v>
      </c>
      <c r="AV349" s="1">
        <v>132549.87</v>
      </c>
      <c r="AW349" s="1">
        <v>52596.12</v>
      </c>
      <c r="AX349" s="1">
        <v>20661.02</v>
      </c>
      <c r="AY349" s="1">
        <v>412996.61</v>
      </c>
      <c r="AZ349" s="1">
        <v>3769987.81</v>
      </c>
      <c r="BA349" s="1">
        <v>144570.45000000004</v>
      </c>
      <c r="BB349" s="1">
        <v>0</v>
      </c>
      <c r="BC349" s="1">
        <v>148708.03999999998</v>
      </c>
    </row>
    <row r="350" spans="1:55" x14ac:dyDescent="0.25">
      <c r="A350" s="10" t="s">
        <v>726</v>
      </c>
      <c r="B350" s="10" t="s">
        <v>727</v>
      </c>
      <c r="C350">
        <v>677.65</v>
      </c>
      <c r="D350" s="1">
        <v>9492195.0700000003</v>
      </c>
      <c r="E350" s="1">
        <v>6595489.7999999998</v>
      </c>
      <c r="F350" s="12">
        <v>0.69483293920549394</v>
      </c>
      <c r="G350" s="28">
        <v>1</v>
      </c>
      <c r="H350" s="1">
        <v>192387.14</v>
      </c>
      <c r="I350" s="1">
        <v>2902985.1</v>
      </c>
      <c r="J350" s="1">
        <v>3095372.24</v>
      </c>
      <c r="K350" s="30">
        <v>0.9</v>
      </c>
      <c r="L350" s="1">
        <v>2095440.51</v>
      </c>
      <c r="M350" s="1">
        <v>698410.32</v>
      </c>
      <c r="N350" s="1">
        <v>237750.55</v>
      </c>
      <c r="O350" s="1">
        <v>78781.240000000005</v>
      </c>
      <c r="P350" s="1">
        <v>69868.509999999995</v>
      </c>
      <c r="Q350" s="1">
        <v>206202.81</v>
      </c>
      <c r="R350" s="1">
        <v>49217.22</v>
      </c>
      <c r="S350" s="1">
        <v>86298.49</v>
      </c>
      <c r="T350" s="1">
        <v>78751</v>
      </c>
      <c r="U350" s="1">
        <v>57447.22</v>
      </c>
      <c r="V350" s="1">
        <v>117598.32</v>
      </c>
      <c r="W350" s="1">
        <v>101428.99</v>
      </c>
      <c r="X350" s="1">
        <v>103552.72</v>
      </c>
      <c r="Y350" s="1">
        <v>3980747.9000000008</v>
      </c>
      <c r="Z350" s="1">
        <v>60988.5</v>
      </c>
      <c r="AA350" s="1">
        <v>84706.25</v>
      </c>
      <c r="AB350" s="1">
        <v>182287.85</v>
      </c>
      <c r="AC350" s="1">
        <v>19651.849999999999</v>
      </c>
      <c r="AD350" s="1">
        <v>386938.15</v>
      </c>
      <c r="AE350" s="1">
        <v>527889.35</v>
      </c>
      <c r="AF350" s="1">
        <v>831476.54999999993</v>
      </c>
      <c r="AG350" s="1">
        <v>598364.94999999995</v>
      </c>
      <c r="AH350" s="1">
        <v>1835683.4791500003</v>
      </c>
      <c r="AI350" s="1">
        <v>4527986.9291500002</v>
      </c>
      <c r="AJ350" s="1">
        <v>612710.80000000005</v>
      </c>
      <c r="AK350" s="1">
        <v>3915276.1291499995</v>
      </c>
      <c r="AL350" s="33">
        <v>4466715.8491499992</v>
      </c>
      <c r="AM350" s="1">
        <v>138340.89000000001</v>
      </c>
      <c r="AN350" s="1">
        <v>138340.89000000001</v>
      </c>
      <c r="AO350" s="1">
        <v>144131.9</v>
      </c>
      <c r="AP350" s="1">
        <v>144131.9</v>
      </c>
      <c r="AQ350" s="1">
        <v>0</v>
      </c>
      <c r="AR350" s="1">
        <v>0</v>
      </c>
      <c r="AS350" s="1">
        <v>0</v>
      </c>
      <c r="AT350" s="1">
        <v>0</v>
      </c>
      <c r="AU350" s="1">
        <v>643.44000000000005</v>
      </c>
      <c r="AV350" s="1">
        <v>308854.08</v>
      </c>
      <c r="AW350" s="1">
        <v>122554.08</v>
      </c>
      <c r="AX350" s="1">
        <v>47734.080000000002</v>
      </c>
      <c r="AY350" s="1">
        <v>1044731.26</v>
      </c>
      <c r="AZ350" s="1">
        <v>9492195.0700000003</v>
      </c>
      <c r="BA350" s="1">
        <v>327325.87</v>
      </c>
      <c r="BB350" s="1">
        <v>0</v>
      </c>
      <c r="BC350" s="1">
        <v>292275.3</v>
      </c>
    </row>
    <row r="351" spans="1:55" x14ac:dyDescent="0.25">
      <c r="A351" s="10" t="s">
        <v>728</v>
      </c>
      <c r="B351" s="10" t="s">
        <v>729</v>
      </c>
      <c r="C351">
        <v>225.83</v>
      </c>
      <c r="D351" s="1">
        <v>2998604.44</v>
      </c>
      <c r="E351" s="1">
        <v>3323670.83</v>
      </c>
      <c r="F351" s="12">
        <v>1.1084058923090236</v>
      </c>
      <c r="G351" s="28">
        <v>4</v>
      </c>
      <c r="H351" s="1">
        <v>230.73</v>
      </c>
      <c r="I351" s="1">
        <v>662095.34</v>
      </c>
      <c r="J351" s="1">
        <v>662326.06999999995</v>
      </c>
      <c r="K351" s="30">
        <v>0.9</v>
      </c>
      <c r="L351" s="1">
        <v>679488.26</v>
      </c>
      <c r="M351" s="1">
        <v>226473.43</v>
      </c>
      <c r="N351" s="1">
        <v>78781.240000000005</v>
      </c>
      <c r="O351" s="1">
        <v>26025.94</v>
      </c>
      <c r="P351" s="1">
        <v>22189.86</v>
      </c>
      <c r="Q351" s="1">
        <v>68480.639999999999</v>
      </c>
      <c r="R351" s="1">
        <v>16405.740000000002</v>
      </c>
      <c r="S351" s="1">
        <v>28595.95</v>
      </c>
      <c r="T351" s="1">
        <v>26015.95</v>
      </c>
      <c r="U351" s="1">
        <v>19149.07</v>
      </c>
      <c r="V351" s="1">
        <v>38849.440000000002</v>
      </c>
      <c r="W351" s="1">
        <v>33507.79</v>
      </c>
      <c r="X351" s="1">
        <v>34313.32</v>
      </c>
      <c r="Y351" s="1">
        <v>1298276.6299999999</v>
      </c>
      <c r="Z351" s="1">
        <v>20324.699999999997</v>
      </c>
      <c r="AA351" s="1">
        <v>28228.749999999996</v>
      </c>
      <c r="AB351" s="1">
        <v>60748.27</v>
      </c>
      <c r="AC351" s="1">
        <v>6549.07</v>
      </c>
      <c r="AD351" s="1">
        <v>64474.46</v>
      </c>
      <c r="AE351" s="1">
        <v>175921.56999999998</v>
      </c>
      <c r="AF351" s="1">
        <v>277093.40999999997</v>
      </c>
      <c r="AG351" s="1">
        <v>199407.88999999998</v>
      </c>
      <c r="AH351" s="1">
        <v>586963.79432999995</v>
      </c>
      <c r="AI351" s="1">
        <v>1419711.9143300001</v>
      </c>
      <c r="AJ351" s="1">
        <v>204188.71</v>
      </c>
      <c r="AK351" s="1">
        <v>1215523.2043300001</v>
      </c>
      <c r="AL351" s="33">
        <v>1399293.0343300002</v>
      </c>
      <c r="AM351" s="1">
        <v>32172.3</v>
      </c>
      <c r="AN351" s="1">
        <v>32172.3</v>
      </c>
      <c r="AO351" s="1">
        <v>33459.19</v>
      </c>
      <c r="AP351" s="1">
        <v>33459.19</v>
      </c>
      <c r="AQ351" s="1">
        <v>1930.33</v>
      </c>
      <c r="AR351" s="1">
        <v>1930.33</v>
      </c>
      <c r="AS351" s="1">
        <v>1930.33</v>
      </c>
      <c r="AT351" s="1">
        <v>1930.33</v>
      </c>
      <c r="AU351" s="1">
        <v>2573.7800000000002</v>
      </c>
      <c r="AV351" s="1">
        <v>102951.36</v>
      </c>
      <c r="AW351" s="1">
        <v>40851.360000000001</v>
      </c>
      <c r="AX351" s="1">
        <v>15673.87</v>
      </c>
      <c r="AY351" s="1">
        <v>301034.66999999993</v>
      </c>
      <c r="AZ351" s="1">
        <v>2998604.44</v>
      </c>
      <c r="BA351" s="1">
        <v>61434.430000000008</v>
      </c>
      <c r="BB351" s="1">
        <v>1.78</v>
      </c>
      <c r="BC351" s="1">
        <v>76279.000000000015</v>
      </c>
    </row>
    <row r="352" spans="1:55" x14ac:dyDescent="0.25">
      <c r="A352" s="10" t="s">
        <v>730</v>
      </c>
      <c r="B352" s="10" t="s">
        <v>731</v>
      </c>
      <c r="C352">
        <v>464.46</v>
      </c>
      <c r="D352" s="1">
        <v>5789097.71</v>
      </c>
      <c r="E352" s="1">
        <v>4918266.91</v>
      </c>
      <c r="F352" s="12">
        <v>0.84957400209436096</v>
      </c>
      <c r="G352" s="28">
        <v>2</v>
      </c>
      <c r="H352" s="1">
        <v>13908.4</v>
      </c>
      <c r="I352" s="1">
        <v>829572.74</v>
      </c>
      <c r="J352" s="1">
        <v>843481.14</v>
      </c>
      <c r="K352" s="30">
        <v>0.9</v>
      </c>
      <c r="L352" s="1">
        <v>1377078.75</v>
      </c>
      <c r="M352" s="1">
        <v>275415.75</v>
      </c>
      <c r="N352" s="1">
        <v>141631.87</v>
      </c>
      <c r="O352" s="1">
        <v>62538.75</v>
      </c>
      <c r="P352" s="1">
        <v>47314.94</v>
      </c>
      <c r="Q352" s="1">
        <v>86024.29</v>
      </c>
      <c r="R352" s="1">
        <v>33358.33</v>
      </c>
      <c r="S352" s="1">
        <v>52596.12</v>
      </c>
      <c r="T352" s="1">
        <v>71719.66</v>
      </c>
      <c r="U352" s="1">
        <v>39319.43</v>
      </c>
      <c r="V352" s="1">
        <v>107098.47</v>
      </c>
      <c r="W352" s="1">
        <v>92372.83</v>
      </c>
      <c r="X352" s="1">
        <v>63112.01</v>
      </c>
      <c r="Y352" s="1">
        <v>2449581.2000000007</v>
      </c>
      <c r="Z352" s="1">
        <v>41247</v>
      </c>
      <c r="AA352" s="1">
        <v>58057.5</v>
      </c>
      <c r="AB352" s="1">
        <v>124939.74</v>
      </c>
      <c r="AC352" s="1">
        <v>13469.34</v>
      </c>
      <c r="AD352" s="1">
        <v>265206.66000000003</v>
      </c>
      <c r="AE352" s="1">
        <v>68887.06</v>
      </c>
      <c r="AF352" s="1">
        <v>569892.41999999993</v>
      </c>
      <c r="AG352" s="1">
        <v>410118.18</v>
      </c>
      <c r="AH352" s="1">
        <v>1152478.91646</v>
      </c>
      <c r="AI352" s="1">
        <v>2704296.8164599999</v>
      </c>
      <c r="AJ352" s="1">
        <v>419950.79</v>
      </c>
      <c r="AK352" s="1">
        <v>2284346.0264599998</v>
      </c>
      <c r="AL352" s="33">
        <v>2662301.7364599998</v>
      </c>
      <c r="AM352" s="1">
        <v>83647.98</v>
      </c>
      <c r="AN352" s="1">
        <v>83647.98</v>
      </c>
      <c r="AO352" s="1">
        <v>87508.65</v>
      </c>
      <c r="AP352" s="1">
        <v>87508.65</v>
      </c>
      <c r="AQ352" s="1">
        <v>1286.8900000000001</v>
      </c>
      <c r="AR352" s="1">
        <v>1286.8900000000001</v>
      </c>
      <c r="AS352" s="1">
        <v>1286.8900000000001</v>
      </c>
      <c r="AT352" s="1">
        <v>1286.8900000000001</v>
      </c>
      <c r="AU352" s="1">
        <v>1286.8900000000001</v>
      </c>
      <c r="AV352" s="1">
        <v>211693.73</v>
      </c>
      <c r="AW352" s="1">
        <v>84000.6</v>
      </c>
      <c r="AX352" s="1">
        <v>32772.65</v>
      </c>
      <c r="AY352" s="1">
        <v>677214.69000000006</v>
      </c>
      <c r="AZ352" s="1">
        <v>5789097.71</v>
      </c>
      <c r="BA352" s="1">
        <v>162671.50999999998</v>
      </c>
      <c r="BB352" s="1">
        <v>49.24</v>
      </c>
      <c r="BC352" s="1">
        <v>173573.18</v>
      </c>
    </row>
    <row r="353" spans="1:55" x14ac:dyDescent="0.25">
      <c r="A353" s="10" t="s">
        <v>732</v>
      </c>
      <c r="B353" s="10" t="s">
        <v>733</v>
      </c>
      <c r="C353">
        <v>50.29</v>
      </c>
      <c r="D353" s="1">
        <v>574616.28</v>
      </c>
      <c r="E353" s="1">
        <v>724862.06</v>
      </c>
      <c r="F353" s="12">
        <v>1.2614714988583338</v>
      </c>
      <c r="G353" s="28">
        <v>4</v>
      </c>
      <c r="H353" s="1">
        <v>44.21</v>
      </c>
      <c r="I353" s="1">
        <v>31670.789999999994</v>
      </c>
      <c r="J353" s="1">
        <v>31714.999999999993</v>
      </c>
      <c r="K353" s="30">
        <v>0.9</v>
      </c>
      <c r="L353" s="1">
        <v>144084.37</v>
      </c>
      <c r="M353" s="1">
        <v>28816.87</v>
      </c>
      <c r="N353" s="1">
        <v>14715</v>
      </c>
      <c r="O353" s="1">
        <v>6131.25</v>
      </c>
      <c r="P353" s="1">
        <v>4743.83</v>
      </c>
      <c r="Q353" s="1">
        <v>8669.11</v>
      </c>
      <c r="R353" s="1">
        <v>3281.14</v>
      </c>
      <c r="S353" s="1">
        <v>5361.74</v>
      </c>
      <c r="T353" s="1">
        <v>7031.34</v>
      </c>
      <c r="U353" s="1">
        <v>4085.13</v>
      </c>
      <c r="V353" s="1">
        <v>10499.85</v>
      </c>
      <c r="W353" s="1">
        <v>9056.16</v>
      </c>
      <c r="X353" s="1">
        <v>6433.74</v>
      </c>
      <c r="Y353" s="1">
        <v>252909.53</v>
      </c>
      <c r="Z353" s="1">
        <v>4496.3999999999996</v>
      </c>
      <c r="AA353" s="1">
        <v>6286.25</v>
      </c>
      <c r="AB353" s="1">
        <v>13528.009999999998</v>
      </c>
      <c r="AC353" s="1">
        <v>1458.4099999999999</v>
      </c>
      <c r="AD353" s="1">
        <v>14357.79</v>
      </c>
      <c r="AE353" s="1">
        <v>7790.2200000000012</v>
      </c>
      <c r="AF353" s="1">
        <v>61705.829999999994</v>
      </c>
      <c r="AG353" s="1">
        <v>44406.07</v>
      </c>
      <c r="AH353" s="1">
        <v>115328.54379000001</v>
      </c>
      <c r="AI353" s="1">
        <v>269357.52379000001</v>
      </c>
      <c r="AJ353" s="1">
        <v>45470.7</v>
      </c>
      <c r="AK353" s="1">
        <v>223886.82378999999</v>
      </c>
      <c r="AL353" s="33">
        <v>264810.45379</v>
      </c>
      <c r="AM353" s="1">
        <v>5147.5600000000004</v>
      </c>
      <c r="AN353" s="1">
        <v>5147.5600000000004</v>
      </c>
      <c r="AO353" s="1">
        <v>5791.01</v>
      </c>
      <c r="AP353" s="1">
        <v>5791.01</v>
      </c>
      <c r="AQ353" s="1">
        <v>0</v>
      </c>
      <c r="AR353" s="1">
        <v>0</v>
      </c>
      <c r="AS353" s="1">
        <v>0</v>
      </c>
      <c r="AT353" s="1">
        <v>0</v>
      </c>
      <c r="AU353" s="1">
        <v>0</v>
      </c>
      <c r="AV353" s="1">
        <v>22520.61</v>
      </c>
      <c r="AW353" s="1">
        <v>8936.23</v>
      </c>
      <c r="AX353" s="1">
        <v>3562.24</v>
      </c>
      <c r="AY353" s="1">
        <v>56896.219999999994</v>
      </c>
      <c r="AZ353" s="1">
        <v>574616.28</v>
      </c>
      <c r="BA353" s="1">
        <v>3489.8300000000004</v>
      </c>
      <c r="BB353" s="1">
        <v>0</v>
      </c>
      <c r="BC353" s="1">
        <v>6807.51</v>
      </c>
    </row>
    <row r="354" spans="1:55" x14ac:dyDescent="0.25">
      <c r="A354" s="10" t="s">
        <v>734</v>
      </c>
      <c r="B354" s="10" t="s">
        <v>735</v>
      </c>
      <c r="C354">
        <v>101.79</v>
      </c>
      <c r="D354" s="1">
        <v>1293552.01</v>
      </c>
      <c r="E354" s="1">
        <v>1092759.3699999999</v>
      </c>
      <c r="F354" s="12">
        <v>0.84477420432441663</v>
      </c>
      <c r="G354" s="28">
        <v>2</v>
      </c>
      <c r="H354" s="1">
        <v>3048.13</v>
      </c>
      <c r="I354" s="1">
        <v>258801.06999999998</v>
      </c>
      <c r="J354" s="1">
        <v>261849.19999999998</v>
      </c>
      <c r="K354" s="30">
        <v>0.9</v>
      </c>
      <c r="L354" s="1">
        <v>309628.12</v>
      </c>
      <c r="M354" s="1">
        <v>61925.62</v>
      </c>
      <c r="N354" s="1">
        <v>30656.25</v>
      </c>
      <c r="O354" s="1">
        <v>12875.62</v>
      </c>
      <c r="P354" s="1">
        <v>10740.24</v>
      </c>
      <c r="Q354" s="1">
        <v>18005.080000000002</v>
      </c>
      <c r="R354" s="1">
        <v>6562.29</v>
      </c>
      <c r="S354" s="1">
        <v>11234.12</v>
      </c>
      <c r="T354" s="1">
        <v>14765.81</v>
      </c>
      <c r="U354" s="1">
        <v>8425.59</v>
      </c>
      <c r="V354" s="1">
        <v>22049.68</v>
      </c>
      <c r="W354" s="1">
        <v>19017.93</v>
      </c>
      <c r="X354" s="1">
        <v>13480.23</v>
      </c>
      <c r="Y354" s="1">
        <v>539366.57999999996</v>
      </c>
      <c r="Z354" s="1">
        <v>9041.4000000000015</v>
      </c>
      <c r="AA354" s="1">
        <v>12723.75</v>
      </c>
      <c r="AB354" s="1">
        <v>27381.510000000002</v>
      </c>
      <c r="AC354" s="1">
        <v>2951.91</v>
      </c>
      <c r="AD354" s="1">
        <v>58122.090000000004</v>
      </c>
      <c r="AE354" s="1">
        <v>15249.35</v>
      </c>
      <c r="AF354" s="1">
        <v>124896.32999999999</v>
      </c>
      <c r="AG354" s="1">
        <v>89880.569999999992</v>
      </c>
      <c r="AH354" s="1">
        <v>258650.08329000001</v>
      </c>
      <c r="AI354" s="1">
        <v>598896.99329000001</v>
      </c>
      <c r="AJ354" s="1">
        <v>92035.46</v>
      </c>
      <c r="AK354" s="1">
        <v>506861.53328999999</v>
      </c>
      <c r="AL354" s="33">
        <v>589693.44328999997</v>
      </c>
      <c r="AM354" s="1">
        <v>22520.61</v>
      </c>
      <c r="AN354" s="1">
        <v>22520.61</v>
      </c>
      <c r="AO354" s="1">
        <v>23807.5</v>
      </c>
      <c r="AP354" s="1">
        <v>23807.5</v>
      </c>
      <c r="AQ354" s="1">
        <v>0</v>
      </c>
      <c r="AR354" s="1">
        <v>0</v>
      </c>
      <c r="AS354" s="1">
        <v>0</v>
      </c>
      <c r="AT354" s="1">
        <v>0</v>
      </c>
      <c r="AU354" s="1">
        <v>0</v>
      </c>
      <c r="AV354" s="1">
        <v>46328.11</v>
      </c>
      <c r="AW354" s="1">
        <v>18383.11</v>
      </c>
      <c r="AX354" s="1">
        <v>7124.49</v>
      </c>
      <c r="AY354" s="1">
        <v>164491.93</v>
      </c>
      <c r="AZ354" s="1">
        <v>1293552.01</v>
      </c>
      <c r="BA354" s="1">
        <v>32248.890000000007</v>
      </c>
      <c r="BB354" s="1">
        <v>0</v>
      </c>
      <c r="BC354" s="1">
        <v>33633.18</v>
      </c>
    </row>
    <row r="355" spans="1:55" x14ac:dyDescent="0.25">
      <c r="A355" s="10" t="s">
        <v>736</v>
      </c>
      <c r="B355" s="10" t="s">
        <v>737</v>
      </c>
      <c r="C355">
        <v>1089.1500000000001</v>
      </c>
      <c r="D355" s="1">
        <v>14327181.83</v>
      </c>
      <c r="E355" s="1">
        <v>10411470.260000002</v>
      </c>
      <c r="F355" s="12">
        <v>0.72669352448638547</v>
      </c>
      <c r="G355" s="28">
        <v>1</v>
      </c>
      <c r="H355" s="1">
        <v>123169.85</v>
      </c>
      <c r="I355" s="1">
        <v>4473662.4399999995</v>
      </c>
      <c r="J355" s="1">
        <v>4596832.2899999991</v>
      </c>
      <c r="K355" s="30">
        <v>0.9</v>
      </c>
      <c r="L355" s="1">
        <v>3350115</v>
      </c>
      <c r="M355" s="1">
        <v>670023</v>
      </c>
      <c r="N355" s="1">
        <v>333540</v>
      </c>
      <c r="O355" s="1">
        <v>147763.12</v>
      </c>
      <c r="P355" s="1">
        <v>119458.26</v>
      </c>
      <c r="Q355" s="1">
        <v>205391.34</v>
      </c>
      <c r="R355" s="1">
        <v>78747.55</v>
      </c>
      <c r="S355" s="1">
        <v>123320.04</v>
      </c>
      <c r="T355" s="1">
        <v>169455.29</v>
      </c>
      <c r="U355" s="1">
        <v>92426.2</v>
      </c>
      <c r="V355" s="1">
        <v>253046.38</v>
      </c>
      <c r="W355" s="1">
        <v>218253.45</v>
      </c>
      <c r="X355" s="1">
        <v>147976.22</v>
      </c>
      <c r="Y355" s="1">
        <v>5909515.8499999996</v>
      </c>
      <c r="Z355" s="1">
        <v>96178.5</v>
      </c>
      <c r="AA355" s="1">
        <v>136143.75</v>
      </c>
      <c r="AB355" s="1">
        <v>292981.34999999998</v>
      </c>
      <c r="AC355" s="1">
        <v>31585.35</v>
      </c>
      <c r="AD355" s="1">
        <v>621904.64999999991</v>
      </c>
      <c r="AE355" s="1">
        <v>162868.02999999997</v>
      </c>
      <c r="AF355" s="1">
        <v>1336387.0499999998</v>
      </c>
      <c r="AG355" s="1">
        <v>961719.45</v>
      </c>
      <c r="AH355" s="1">
        <v>2888183.0506500001</v>
      </c>
      <c r="AI355" s="1">
        <v>6527951.1806499995</v>
      </c>
      <c r="AJ355" s="1">
        <v>984776.75</v>
      </c>
      <c r="AK355" s="1">
        <v>5543174.4306499995</v>
      </c>
      <c r="AL355" s="33">
        <v>6429473.5006499998</v>
      </c>
      <c r="AM355" s="1">
        <v>291481.03000000003</v>
      </c>
      <c r="AN355" s="1">
        <v>291481.03000000003</v>
      </c>
      <c r="AO355" s="1">
        <v>303706.51</v>
      </c>
      <c r="AP355" s="1">
        <v>303706.51</v>
      </c>
      <c r="AQ355" s="1">
        <v>5147.5600000000004</v>
      </c>
      <c r="AR355" s="1">
        <v>5147.5600000000004</v>
      </c>
      <c r="AS355" s="1">
        <v>5147.5600000000004</v>
      </c>
      <c r="AT355" s="1">
        <v>5147.5600000000004</v>
      </c>
      <c r="AU355" s="1">
        <v>6434.46</v>
      </c>
      <c r="AV355" s="1">
        <v>496740.31</v>
      </c>
      <c r="AW355" s="1">
        <v>197107.81</v>
      </c>
      <c r="AX355" s="1">
        <v>76944.490000000005</v>
      </c>
      <c r="AY355" s="1">
        <v>1988192.3900000004</v>
      </c>
      <c r="AZ355" s="1">
        <v>14327181.83</v>
      </c>
      <c r="BA355" s="1">
        <v>1053269.27</v>
      </c>
      <c r="BB355" s="1">
        <v>548.79999999999995</v>
      </c>
      <c r="BC355" s="1">
        <v>518897.67</v>
      </c>
    </row>
    <row r="356" spans="1:55" x14ac:dyDescent="0.25">
      <c r="A356" s="10" t="s">
        <v>738</v>
      </c>
      <c r="B356" s="10" t="s">
        <v>739</v>
      </c>
      <c r="C356">
        <v>168.5</v>
      </c>
      <c r="D356" s="1">
        <v>2182925.94</v>
      </c>
      <c r="E356" s="1">
        <v>1327577.9100000001</v>
      </c>
      <c r="F356" s="12">
        <v>0.60816442998519693</v>
      </c>
      <c r="G356" s="28">
        <v>1</v>
      </c>
      <c r="H356" s="1">
        <v>107077.48</v>
      </c>
      <c r="I356" s="1">
        <v>589209</v>
      </c>
      <c r="J356" s="1">
        <v>696286.48</v>
      </c>
      <c r="K356" s="30">
        <v>0.9</v>
      </c>
      <c r="L356" s="1">
        <v>513185.62</v>
      </c>
      <c r="M356" s="1">
        <v>102637.12</v>
      </c>
      <c r="N356" s="1">
        <v>50889.37</v>
      </c>
      <c r="O356" s="1">
        <v>22685.62</v>
      </c>
      <c r="P356" s="1">
        <v>18146.66</v>
      </c>
      <c r="Q356" s="1">
        <v>30008.47</v>
      </c>
      <c r="R356" s="1">
        <v>11484.01</v>
      </c>
      <c r="S356" s="1">
        <v>18893.75</v>
      </c>
      <c r="T356" s="1">
        <v>26015.95</v>
      </c>
      <c r="U356" s="1">
        <v>14042.65</v>
      </c>
      <c r="V356" s="1">
        <v>38849.440000000002</v>
      </c>
      <c r="W356" s="1">
        <v>33507.79</v>
      </c>
      <c r="X356" s="1">
        <v>22671.3</v>
      </c>
      <c r="Y356" s="1">
        <v>903017.75</v>
      </c>
      <c r="Z356" s="1">
        <v>14625</v>
      </c>
      <c r="AA356" s="1">
        <v>21062.5</v>
      </c>
      <c r="AB356" s="1">
        <v>45326.5</v>
      </c>
      <c r="AC356" s="1">
        <v>4886.5</v>
      </c>
      <c r="AD356" s="1">
        <v>96213.5</v>
      </c>
      <c r="AE356" s="1">
        <v>23956</v>
      </c>
      <c r="AF356" s="1">
        <v>206749.5</v>
      </c>
      <c r="AG356" s="1">
        <v>148785.5</v>
      </c>
      <c r="AH356" s="1">
        <v>438881.73149999999</v>
      </c>
      <c r="AI356" s="1">
        <v>1000486.7315</v>
      </c>
      <c r="AJ356" s="1">
        <v>152352.64000000001</v>
      </c>
      <c r="AK356" s="1">
        <v>848134.09149999998</v>
      </c>
      <c r="AL356" s="33">
        <v>985251.46149999998</v>
      </c>
      <c r="AM356" s="1">
        <v>43110.879999999997</v>
      </c>
      <c r="AN356" s="1">
        <v>43110.879999999997</v>
      </c>
      <c r="AO356" s="1">
        <v>45041.22</v>
      </c>
      <c r="AP356" s="1">
        <v>45041.22</v>
      </c>
      <c r="AQ356" s="1">
        <v>0</v>
      </c>
      <c r="AR356" s="1">
        <v>0</v>
      </c>
      <c r="AS356" s="1">
        <v>0</v>
      </c>
      <c r="AT356" s="1">
        <v>0</v>
      </c>
      <c r="AU356" s="1">
        <v>0</v>
      </c>
      <c r="AV356" s="1">
        <v>76570.070000000007</v>
      </c>
      <c r="AW356" s="1">
        <v>30383.19</v>
      </c>
      <c r="AX356" s="1">
        <v>11399.18</v>
      </c>
      <c r="AY356" s="1">
        <v>294656.63999999996</v>
      </c>
      <c r="AZ356" s="1">
        <v>2182925.94</v>
      </c>
      <c r="BA356" s="1">
        <v>100468.81000000001</v>
      </c>
      <c r="BB356" s="1">
        <v>0</v>
      </c>
      <c r="BC356" s="1">
        <v>88808.590000000011</v>
      </c>
    </row>
    <row r="357" spans="1:55" x14ac:dyDescent="0.25">
      <c r="A357" s="10" t="s">
        <v>740</v>
      </c>
      <c r="B357" s="10" t="s">
        <v>741</v>
      </c>
      <c r="C357">
        <v>115</v>
      </c>
      <c r="D357" s="1">
        <v>1405561.34</v>
      </c>
      <c r="E357" s="1">
        <v>1046321.3300000001</v>
      </c>
      <c r="F357" s="12">
        <v>0.74441527397160767</v>
      </c>
      <c r="G357" s="28">
        <v>2</v>
      </c>
      <c r="H357" s="1">
        <v>11996.73</v>
      </c>
      <c r="I357" s="1">
        <v>642446.15999999992</v>
      </c>
      <c r="J357" s="1">
        <v>654442.8899999999</v>
      </c>
      <c r="K357" s="30">
        <v>0.9</v>
      </c>
      <c r="L357" s="1">
        <v>334766.25</v>
      </c>
      <c r="M357" s="1">
        <v>66953.25</v>
      </c>
      <c r="N357" s="1">
        <v>34948.120000000003</v>
      </c>
      <c r="O357" s="1">
        <v>15328.12</v>
      </c>
      <c r="P357" s="1">
        <v>11392.5</v>
      </c>
      <c r="Q357" s="1">
        <v>21339.360000000001</v>
      </c>
      <c r="R357" s="1">
        <v>7656.01</v>
      </c>
      <c r="S357" s="1">
        <v>12766.05</v>
      </c>
      <c r="T357" s="1">
        <v>17578.349999999999</v>
      </c>
      <c r="U357" s="1">
        <v>9446.8700000000008</v>
      </c>
      <c r="V357" s="1">
        <v>26249.62</v>
      </c>
      <c r="W357" s="1">
        <v>22640.400000000001</v>
      </c>
      <c r="X357" s="1">
        <v>15318.45</v>
      </c>
      <c r="Y357" s="1">
        <v>596383.35</v>
      </c>
      <c r="Z357" s="1">
        <v>10215</v>
      </c>
      <c r="AA357" s="1">
        <v>14375</v>
      </c>
      <c r="AB357" s="1">
        <v>30935</v>
      </c>
      <c r="AC357" s="1">
        <v>3335</v>
      </c>
      <c r="AD357" s="1">
        <v>65665</v>
      </c>
      <c r="AE357" s="1">
        <v>17458.5</v>
      </c>
      <c r="AF357" s="1">
        <v>141105</v>
      </c>
      <c r="AG357" s="1">
        <v>101545</v>
      </c>
      <c r="AH357" s="1">
        <v>278378.72100000002</v>
      </c>
      <c r="AI357" s="1">
        <v>663012.22100000002</v>
      </c>
      <c r="AJ357" s="1">
        <v>103979.55</v>
      </c>
      <c r="AK357" s="1">
        <v>559032.67099999997</v>
      </c>
      <c r="AL357" s="33">
        <v>652614.26099999994</v>
      </c>
      <c r="AM357" s="1">
        <v>18659.93</v>
      </c>
      <c r="AN357" s="1">
        <v>18659.93</v>
      </c>
      <c r="AO357" s="1">
        <v>19303.38</v>
      </c>
      <c r="AP357" s="1">
        <v>19303.38</v>
      </c>
      <c r="AQ357" s="1">
        <v>0</v>
      </c>
      <c r="AR357" s="1">
        <v>0</v>
      </c>
      <c r="AS357" s="1">
        <v>0</v>
      </c>
      <c r="AT357" s="1">
        <v>0</v>
      </c>
      <c r="AU357" s="1">
        <v>0</v>
      </c>
      <c r="AV357" s="1">
        <v>52119.12</v>
      </c>
      <c r="AW357" s="1">
        <v>20681</v>
      </c>
      <c r="AX357" s="1">
        <v>7836.93</v>
      </c>
      <c r="AY357" s="1">
        <v>156563.67000000001</v>
      </c>
      <c r="AZ357" s="1">
        <v>1405561.34</v>
      </c>
      <c r="BA357" s="1">
        <v>60026.01</v>
      </c>
      <c r="BB357" s="1">
        <v>0</v>
      </c>
      <c r="BC357" s="1">
        <v>39790.080000000009</v>
      </c>
    </row>
    <row r="358" spans="1:55" x14ac:dyDescent="0.25">
      <c r="A358" s="10" t="s">
        <v>742</v>
      </c>
      <c r="B358" s="10" t="s">
        <v>743</v>
      </c>
      <c r="C358">
        <v>193.79</v>
      </c>
      <c r="D358" s="1">
        <v>2475385.1</v>
      </c>
      <c r="E358" s="1">
        <v>2465154.19</v>
      </c>
      <c r="F358" s="12">
        <v>0.99586694207701254</v>
      </c>
      <c r="G358" s="28">
        <v>3</v>
      </c>
      <c r="H358" s="1">
        <v>4056.67</v>
      </c>
      <c r="I358" s="1">
        <v>328693.20999999996</v>
      </c>
      <c r="J358" s="1">
        <v>332749.87999999995</v>
      </c>
      <c r="K358" s="30">
        <v>0.9</v>
      </c>
      <c r="L358" s="1">
        <v>587931.34</v>
      </c>
      <c r="M358" s="1">
        <v>146184.21</v>
      </c>
      <c r="N358" s="1">
        <v>61316.36</v>
      </c>
      <c r="O358" s="1">
        <v>24291.81</v>
      </c>
      <c r="P358" s="1">
        <v>19989.07</v>
      </c>
      <c r="Q358" s="1">
        <v>43217.26</v>
      </c>
      <c r="R358" s="1">
        <v>13671.45</v>
      </c>
      <c r="S358" s="1">
        <v>22468.240000000002</v>
      </c>
      <c r="T358" s="1">
        <v>26719.09</v>
      </c>
      <c r="U358" s="1">
        <v>16085.22</v>
      </c>
      <c r="V358" s="1">
        <v>39899.43</v>
      </c>
      <c r="W358" s="1">
        <v>34413.4</v>
      </c>
      <c r="X358" s="1">
        <v>26960.47</v>
      </c>
      <c r="Y358" s="1">
        <v>1063147.3499999999</v>
      </c>
      <c r="Z358" s="1">
        <v>17306.099999999999</v>
      </c>
      <c r="AA358" s="1">
        <v>24223.75</v>
      </c>
      <c r="AB358" s="1">
        <v>52129.509999999995</v>
      </c>
      <c r="AC358" s="1">
        <v>5619.91</v>
      </c>
      <c r="AD358" s="1">
        <v>55327.03</v>
      </c>
      <c r="AE358" s="1">
        <v>72697.48</v>
      </c>
      <c r="AF358" s="1">
        <v>237780.32999999996</v>
      </c>
      <c r="AG358" s="1">
        <v>171116.57</v>
      </c>
      <c r="AH358" s="1">
        <v>498603.61328999995</v>
      </c>
      <c r="AI358" s="1">
        <v>1134804.2932899999</v>
      </c>
      <c r="AJ358" s="1">
        <v>175219.1</v>
      </c>
      <c r="AK358" s="1">
        <v>959585.19328999997</v>
      </c>
      <c r="AL358" s="33">
        <v>1117282.38329</v>
      </c>
      <c r="AM358" s="1">
        <v>38606.76</v>
      </c>
      <c r="AN358" s="1">
        <v>38606.76</v>
      </c>
      <c r="AO358" s="1">
        <v>40537.089999999997</v>
      </c>
      <c r="AP358" s="1">
        <v>40537.089999999997</v>
      </c>
      <c r="AQ358" s="1">
        <v>0</v>
      </c>
      <c r="AR358" s="1">
        <v>0</v>
      </c>
      <c r="AS358" s="1">
        <v>0</v>
      </c>
      <c r="AT358" s="1">
        <v>0</v>
      </c>
      <c r="AU358" s="1">
        <v>0</v>
      </c>
      <c r="AV358" s="1">
        <v>88152.1</v>
      </c>
      <c r="AW358" s="1">
        <v>34978.97</v>
      </c>
      <c r="AX358" s="1">
        <v>13536.53</v>
      </c>
      <c r="AY358" s="1">
        <v>294955.30000000005</v>
      </c>
      <c r="AZ358" s="1">
        <v>2475385.1</v>
      </c>
      <c r="BA358" s="1">
        <v>75352.760000000009</v>
      </c>
      <c r="BB358" s="1">
        <v>0</v>
      </c>
      <c r="BC358" s="1">
        <v>52513.450000000004</v>
      </c>
    </row>
    <row r="359" spans="1:55" x14ac:dyDescent="0.25">
      <c r="A359" s="10" t="s">
        <v>744</v>
      </c>
      <c r="B359" s="10" t="s">
        <v>745</v>
      </c>
      <c r="C359">
        <v>488.29</v>
      </c>
      <c r="D359" s="1">
        <v>6094211.2300000004</v>
      </c>
      <c r="E359" s="1">
        <v>7411238.0100000007</v>
      </c>
      <c r="F359" s="12">
        <v>1.2161111143500682</v>
      </c>
      <c r="G359" s="28">
        <v>4</v>
      </c>
      <c r="H359" s="1">
        <v>468.94</v>
      </c>
      <c r="I359" s="1">
        <v>549025.20999999985</v>
      </c>
      <c r="J359" s="1">
        <v>549494.14999999979</v>
      </c>
      <c r="K359" s="30">
        <v>0.9</v>
      </c>
      <c r="L359" s="1">
        <v>1437949.48</v>
      </c>
      <c r="M359" s="1">
        <v>354630.97</v>
      </c>
      <c r="N359" s="1">
        <v>155779.12</v>
      </c>
      <c r="O359" s="1">
        <v>62523.78</v>
      </c>
      <c r="P359" s="1">
        <v>48614.73</v>
      </c>
      <c r="Q359" s="1">
        <v>111569.79</v>
      </c>
      <c r="R359" s="1">
        <v>34998.910000000003</v>
      </c>
      <c r="S359" s="1">
        <v>57447.22</v>
      </c>
      <c r="T359" s="1">
        <v>68907.13</v>
      </c>
      <c r="U359" s="1">
        <v>41362</v>
      </c>
      <c r="V359" s="1">
        <v>102898.53</v>
      </c>
      <c r="W359" s="1">
        <v>88750.36</v>
      </c>
      <c r="X359" s="1">
        <v>68933.02</v>
      </c>
      <c r="Y359" s="1">
        <v>2634365.0399999996</v>
      </c>
      <c r="Z359" s="1">
        <v>43511.4</v>
      </c>
      <c r="AA359" s="1">
        <v>61036.25</v>
      </c>
      <c r="AB359" s="1">
        <v>131350.01</v>
      </c>
      <c r="AC359" s="1">
        <v>14160.41</v>
      </c>
      <c r="AD359" s="1">
        <v>139406.79</v>
      </c>
      <c r="AE359" s="1">
        <v>178375.12</v>
      </c>
      <c r="AF359" s="1">
        <v>599131.83000000007</v>
      </c>
      <c r="AG359" s="1">
        <v>431160.06999999995</v>
      </c>
      <c r="AH359" s="1">
        <v>1222240.4487900001</v>
      </c>
      <c r="AI359" s="1">
        <v>2820372.3287899997</v>
      </c>
      <c r="AJ359" s="1">
        <v>441497.16</v>
      </c>
      <c r="AK359" s="1">
        <v>2378875.16879</v>
      </c>
      <c r="AL359" s="33">
        <v>2776222.60879</v>
      </c>
      <c r="AM359" s="1">
        <v>83004.53</v>
      </c>
      <c r="AN359" s="1">
        <v>83004.53</v>
      </c>
      <c r="AO359" s="1">
        <v>86221.759999999995</v>
      </c>
      <c r="AP359" s="1">
        <v>86221.759999999995</v>
      </c>
      <c r="AQ359" s="1">
        <v>0</v>
      </c>
      <c r="AR359" s="1">
        <v>0</v>
      </c>
      <c r="AS359" s="1">
        <v>0</v>
      </c>
      <c r="AT359" s="1">
        <v>0</v>
      </c>
      <c r="AU359" s="1">
        <v>0</v>
      </c>
      <c r="AV359" s="1">
        <v>222632.31</v>
      </c>
      <c r="AW359" s="1">
        <v>88341.06</v>
      </c>
      <c r="AX359" s="1">
        <v>34197.550000000003</v>
      </c>
      <c r="AY359" s="1">
        <v>683623.5</v>
      </c>
      <c r="AZ359" s="1">
        <v>6094211.2300000004</v>
      </c>
      <c r="BA359" s="1">
        <v>168511.8</v>
      </c>
      <c r="BB359" s="1">
        <v>11.379999999999999</v>
      </c>
      <c r="BC359" s="1">
        <v>145320.56</v>
      </c>
    </row>
    <row r="360" spans="1:55" x14ac:dyDescent="0.25">
      <c r="A360" s="10" t="s">
        <v>746</v>
      </c>
      <c r="B360" s="10" t="s">
        <v>747</v>
      </c>
      <c r="C360">
        <v>1042.45</v>
      </c>
      <c r="D360" s="1">
        <v>14367875.970000001</v>
      </c>
      <c r="E360" s="1">
        <v>9908577.1899999995</v>
      </c>
      <c r="F360" s="12">
        <v>0.6896340983656194</v>
      </c>
      <c r="G360" s="28">
        <v>1</v>
      </c>
      <c r="H360" s="1">
        <v>324903.28000000003</v>
      </c>
      <c r="I360" s="1">
        <v>6612940.7199999997</v>
      </c>
      <c r="J360" s="1">
        <v>6937844</v>
      </c>
      <c r="K360" s="30">
        <v>0.9</v>
      </c>
      <c r="L360" s="1">
        <v>3351954.37</v>
      </c>
      <c r="M360" s="1">
        <v>670390.87</v>
      </c>
      <c r="N360" s="1">
        <v>318825</v>
      </c>
      <c r="O360" s="1">
        <v>141631.87</v>
      </c>
      <c r="P360" s="1">
        <v>122062.79</v>
      </c>
      <c r="Q360" s="1">
        <v>196055.37</v>
      </c>
      <c r="R360" s="1">
        <v>75466.399999999994</v>
      </c>
      <c r="S360" s="1">
        <v>118213.62</v>
      </c>
      <c r="T360" s="1">
        <v>162423.95000000001</v>
      </c>
      <c r="U360" s="1">
        <v>88341.06</v>
      </c>
      <c r="V360" s="1">
        <v>242546.53</v>
      </c>
      <c r="W360" s="1">
        <v>209197.29</v>
      </c>
      <c r="X360" s="1">
        <v>141848.84</v>
      </c>
      <c r="Y360" s="1">
        <v>5838957.9600000009</v>
      </c>
      <c r="Z360" s="1">
        <v>92366.1</v>
      </c>
      <c r="AA360" s="1">
        <v>130306.25</v>
      </c>
      <c r="AB360" s="1">
        <v>280419.05</v>
      </c>
      <c r="AC360" s="1">
        <v>30231.050000000003</v>
      </c>
      <c r="AD360" s="1">
        <v>595238.94999999995</v>
      </c>
      <c r="AE360" s="1">
        <v>155895.93</v>
      </c>
      <c r="AF360" s="1">
        <v>1279086.1499999999</v>
      </c>
      <c r="AG360" s="1">
        <v>920483.35000000009</v>
      </c>
      <c r="AH360" s="1">
        <v>2926084.5919499993</v>
      </c>
      <c r="AI360" s="1">
        <v>6410111.4219499994</v>
      </c>
      <c r="AJ360" s="1">
        <v>942552.01</v>
      </c>
      <c r="AK360" s="1">
        <v>5467559.4119499987</v>
      </c>
      <c r="AL360" s="33">
        <v>6315856.2119499985</v>
      </c>
      <c r="AM360" s="1">
        <v>360973.2</v>
      </c>
      <c r="AN360" s="1">
        <v>360973.2</v>
      </c>
      <c r="AO360" s="1">
        <v>376415.91</v>
      </c>
      <c r="AP360" s="1">
        <v>376415.91</v>
      </c>
      <c r="AQ360" s="1">
        <v>0</v>
      </c>
      <c r="AR360" s="1">
        <v>0</v>
      </c>
      <c r="AS360" s="1">
        <v>0</v>
      </c>
      <c r="AT360" s="1">
        <v>0</v>
      </c>
      <c r="AU360" s="1">
        <v>0</v>
      </c>
      <c r="AV360" s="1">
        <v>475506.59</v>
      </c>
      <c r="AW360" s="1">
        <v>188682.21</v>
      </c>
      <c r="AX360" s="1">
        <v>74094.69</v>
      </c>
      <c r="AY360" s="1">
        <v>2213061.71</v>
      </c>
      <c r="AZ360" s="1">
        <v>14367875.970000001</v>
      </c>
      <c r="BA360" s="1">
        <v>1587699.4600000002</v>
      </c>
      <c r="BB360" s="1">
        <v>144.32999999999998</v>
      </c>
      <c r="BC360" s="1">
        <v>567117.21</v>
      </c>
    </row>
    <row r="361" spans="1:55" x14ac:dyDescent="0.25">
      <c r="A361" s="10" t="s">
        <v>748</v>
      </c>
      <c r="B361" s="10" t="s">
        <v>749</v>
      </c>
      <c r="C361">
        <v>286.75</v>
      </c>
      <c r="D361" s="1">
        <v>3561184.84</v>
      </c>
      <c r="E361" s="1">
        <v>3214437.23</v>
      </c>
      <c r="F361" s="12">
        <v>0.90263139219698585</v>
      </c>
      <c r="G361" s="28">
        <v>3</v>
      </c>
      <c r="H361" s="1">
        <v>5836.09</v>
      </c>
      <c r="I361" s="1">
        <v>315795.90999999997</v>
      </c>
      <c r="J361" s="1">
        <v>321632</v>
      </c>
      <c r="K361" s="30">
        <v>0.9</v>
      </c>
      <c r="L361" s="1">
        <v>854083.12</v>
      </c>
      <c r="M361" s="1">
        <v>170816.62</v>
      </c>
      <c r="N361" s="1">
        <v>87063.75</v>
      </c>
      <c r="O361" s="1">
        <v>38626.870000000003</v>
      </c>
      <c r="P361" s="1">
        <v>29111.16</v>
      </c>
      <c r="Q361" s="1">
        <v>52681.54</v>
      </c>
      <c r="R361" s="1">
        <v>20780.599999999999</v>
      </c>
      <c r="S361" s="1">
        <v>32425.759999999998</v>
      </c>
      <c r="T361" s="1">
        <v>44297.440000000002</v>
      </c>
      <c r="U361" s="1">
        <v>24255.49</v>
      </c>
      <c r="V361" s="1">
        <v>66149.05</v>
      </c>
      <c r="W361" s="1">
        <v>57053.8</v>
      </c>
      <c r="X361" s="1">
        <v>38908.86</v>
      </c>
      <c r="Y361" s="1">
        <v>1516254.0600000003</v>
      </c>
      <c r="Z361" s="1">
        <v>25605</v>
      </c>
      <c r="AA361" s="1">
        <v>35843.75</v>
      </c>
      <c r="AB361" s="1">
        <v>77135.75</v>
      </c>
      <c r="AC361" s="1">
        <v>8315.75</v>
      </c>
      <c r="AD361" s="1">
        <v>163734.25</v>
      </c>
      <c r="AE361" s="1">
        <v>42431.5</v>
      </c>
      <c r="AF361" s="1">
        <v>351842.25</v>
      </c>
      <c r="AG361" s="1">
        <v>253200.25</v>
      </c>
      <c r="AH361" s="1">
        <v>708308.98124999995</v>
      </c>
      <c r="AI361" s="1">
        <v>1666417.48125</v>
      </c>
      <c r="AJ361" s="1">
        <v>259270.74</v>
      </c>
      <c r="AK361" s="1">
        <v>1407146.74125</v>
      </c>
      <c r="AL361" s="33">
        <v>1640490.4012499999</v>
      </c>
      <c r="AM361" s="1">
        <v>46971.55</v>
      </c>
      <c r="AN361" s="1">
        <v>46971.55</v>
      </c>
      <c r="AO361" s="1">
        <v>48901.89</v>
      </c>
      <c r="AP361" s="1">
        <v>48901.89</v>
      </c>
      <c r="AQ361" s="1">
        <v>1930.33</v>
      </c>
      <c r="AR361" s="1">
        <v>1930.33</v>
      </c>
      <c r="AS361" s="1">
        <v>1930.33</v>
      </c>
      <c r="AT361" s="1">
        <v>1930.33</v>
      </c>
      <c r="AU361" s="1">
        <v>2573.7800000000002</v>
      </c>
      <c r="AV361" s="1">
        <v>130619.53</v>
      </c>
      <c r="AW361" s="1">
        <v>51830.16</v>
      </c>
      <c r="AX361" s="1">
        <v>19948.57</v>
      </c>
      <c r="AY361" s="1">
        <v>404440.23999999993</v>
      </c>
      <c r="AZ361" s="1">
        <v>3561184.84</v>
      </c>
      <c r="BA361" s="1">
        <v>96761.04</v>
      </c>
      <c r="BB361" s="1">
        <v>108.30000000000001</v>
      </c>
      <c r="BC361" s="1">
        <v>82541.119999999995</v>
      </c>
    </row>
    <row r="362" spans="1:55" x14ac:dyDescent="0.25">
      <c r="A362" s="10" t="s">
        <v>750</v>
      </c>
      <c r="B362" s="10" t="s">
        <v>751</v>
      </c>
      <c r="C362">
        <v>87.25</v>
      </c>
      <c r="D362" s="1">
        <v>1133713.04</v>
      </c>
      <c r="E362" s="1">
        <v>1401866.7100000002</v>
      </c>
      <c r="F362" s="12">
        <v>1.2365269345406842</v>
      </c>
      <c r="G362" s="28">
        <v>4</v>
      </c>
      <c r="H362" s="1">
        <v>87.23</v>
      </c>
      <c r="I362" s="1">
        <v>159945.49</v>
      </c>
      <c r="J362" s="1">
        <v>160032.72</v>
      </c>
      <c r="K362" s="30">
        <v>0.9</v>
      </c>
      <c r="L362" s="1">
        <v>278971.87</v>
      </c>
      <c r="M362" s="1">
        <v>55794.37</v>
      </c>
      <c r="N362" s="1">
        <v>26364.37</v>
      </c>
      <c r="O362" s="1">
        <v>11036.25</v>
      </c>
      <c r="P362" s="1">
        <v>9815.5300000000007</v>
      </c>
      <c r="Q362" s="1">
        <v>15337.66</v>
      </c>
      <c r="R362" s="1">
        <v>5468.58</v>
      </c>
      <c r="S362" s="1">
        <v>9446.8700000000008</v>
      </c>
      <c r="T362" s="1">
        <v>12656.41</v>
      </c>
      <c r="U362" s="1">
        <v>7148.98</v>
      </c>
      <c r="V362" s="1">
        <v>18899.73</v>
      </c>
      <c r="W362" s="1">
        <v>16301.08</v>
      </c>
      <c r="X362" s="1">
        <v>11335.65</v>
      </c>
      <c r="Y362" s="1">
        <v>478577.35</v>
      </c>
      <c r="Z362" s="1">
        <v>7830</v>
      </c>
      <c r="AA362" s="1">
        <v>10906.25</v>
      </c>
      <c r="AB362" s="1">
        <v>23470.25</v>
      </c>
      <c r="AC362" s="1">
        <v>2530.25</v>
      </c>
      <c r="AD362" s="1">
        <v>24909.87</v>
      </c>
      <c r="AE362" s="1">
        <v>13108</v>
      </c>
      <c r="AF362" s="1">
        <v>107055.75</v>
      </c>
      <c r="AG362" s="1">
        <v>77041.75</v>
      </c>
      <c r="AH362" s="1">
        <v>233983.55474999995</v>
      </c>
      <c r="AI362" s="1">
        <v>500835.67474999995</v>
      </c>
      <c r="AJ362" s="1">
        <v>78888.83</v>
      </c>
      <c r="AK362" s="1">
        <v>421946.84474999993</v>
      </c>
      <c r="AL362" s="33">
        <v>492946.78474999993</v>
      </c>
      <c r="AM362" s="1">
        <v>25094.39</v>
      </c>
      <c r="AN362" s="1">
        <v>25094.39</v>
      </c>
      <c r="AO362" s="1">
        <v>25737.84</v>
      </c>
      <c r="AP362" s="1">
        <v>25737.84</v>
      </c>
      <c r="AQ362" s="1">
        <v>0</v>
      </c>
      <c r="AR362" s="1">
        <v>0</v>
      </c>
      <c r="AS362" s="1">
        <v>0</v>
      </c>
      <c r="AT362" s="1">
        <v>0</v>
      </c>
      <c r="AU362" s="1">
        <v>0</v>
      </c>
      <c r="AV362" s="1">
        <v>39250.199999999997</v>
      </c>
      <c r="AW362" s="1">
        <v>15574.58</v>
      </c>
      <c r="AX362" s="1">
        <v>5699.59</v>
      </c>
      <c r="AY362" s="1">
        <v>162188.82999999996</v>
      </c>
      <c r="AZ362" s="1">
        <v>1133713.04</v>
      </c>
      <c r="BA362" s="1">
        <v>60064.049999999996</v>
      </c>
      <c r="BB362" s="1">
        <v>0</v>
      </c>
      <c r="BC362" s="1">
        <v>27354.109999999997</v>
      </c>
    </row>
    <row r="363" spans="1:55" x14ac:dyDescent="0.25">
      <c r="A363" s="10" t="s">
        <v>752</v>
      </c>
      <c r="B363" s="10" t="s">
        <v>753</v>
      </c>
      <c r="C363">
        <v>193.75</v>
      </c>
      <c r="D363" s="1">
        <v>2312591.54</v>
      </c>
      <c r="E363" s="1">
        <v>2506878.54</v>
      </c>
      <c r="F363" s="12">
        <v>1.0840126743696381</v>
      </c>
      <c r="G363" s="28">
        <v>4</v>
      </c>
      <c r="H363" s="1">
        <v>177.95</v>
      </c>
      <c r="I363" s="1">
        <v>152602.31</v>
      </c>
      <c r="J363" s="1">
        <v>152780.26</v>
      </c>
      <c r="K363" s="30">
        <v>0.9</v>
      </c>
      <c r="L363" s="1">
        <v>566527.5</v>
      </c>
      <c r="M363" s="1">
        <v>113305.5</v>
      </c>
      <c r="N363" s="1">
        <v>58860</v>
      </c>
      <c r="O363" s="1">
        <v>25751.25</v>
      </c>
      <c r="P363" s="1">
        <v>19212.150000000001</v>
      </c>
      <c r="Q363" s="1">
        <v>35343.31</v>
      </c>
      <c r="R363" s="1">
        <v>13671.45</v>
      </c>
      <c r="S363" s="1">
        <v>21702.28</v>
      </c>
      <c r="T363" s="1">
        <v>29531.62</v>
      </c>
      <c r="U363" s="1">
        <v>16340.54</v>
      </c>
      <c r="V363" s="1">
        <v>44099.37</v>
      </c>
      <c r="W363" s="1">
        <v>38035.870000000003</v>
      </c>
      <c r="X363" s="1">
        <v>26041.360000000001</v>
      </c>
      <c r="Y363" s="1">
        <v>1008422.2</v>
      </c>
      <c r="Z363" s="1">
        <v>17325</v>
      </c>
      <c r="AA363" s="1">
        <v>24218.75</v>
      </c>
      <c r="AB363" s="1">
        <v>52118.75</v>
      </c>
      <c r="AC363" s="1">
        <v>5618.75</v>
      </c>
      <c r="AD363" s="1">
        <v>55315.62</v>
      </c>
      <c r="AE363" s="1">
        <v>29041</v>
      </c>
      <c r="AF363" s="1">
        <v>237731.25</v>
      </c>
      <c r="AG363" s="1">
        <v>171081.25</v>
      </c>
      <c r="AH363" s="1">
        <v>469027.98824999999</v>
      </c>
      <c r="AI363" s="1">
        <v>1061478.35825</v>
      </c>
      <c r="AJ363" s="1">
        <v>175182.93</v>
      </c>
      <c r="AK363" s="1">
        <v>886295.42825000011</v>
      </c>
      <c r="AL363" s="33">
        <v>1043960.0582500001</v>
      </c>
      <c r="AM363" s="1">
        <v>30241.96</v>
      </c>
      <c r="AN363" s="1">
        <v>30241.96</v>
      </c>
      <c r="AO363" s="1">
        <v>31528.85</v>
      </c>
      <c r="AP363" s="1">
        <v>31528.85</v>
      </c>
      <c r="AQ363" s="1">
        <v>0</v>
      </c>
      <c r="AR363" s="1">
        <v>0</v>
      </c>
      <c r="AS363" s="1">
        <v>0</v>
      </c>
      <c r="AT363" s="1">
        <v>0</v>
      </c>
      <c r="AU363" s="1">
        <v>0</v>
      </c>
      <c r="AV363" s="1">
        <v>88152.1</v>
      </c>
      <c r="AW363" s="1">
        <v>34978.97</v>
      </c>
      <c r="AX363" s="1">
        <v>13536.53</v>
      </c>
      <c r="AY363" s="1">
        <v>260209.22</v>
      </c>
      <c r="AZ363" s="1">
        <v>2312591.54</v>
      </c>
      <c r="BA363" s="1">
        <v>21720.98</v>
      </c>
      <c r="BB363" s="1">
        <v>0</v>
      </c>
      <c r="BC363" s="1">
        <v>60638.869999999995</v>
      </c>
    </row>
    <row r="364" spans="1:55" x14ac:dyDescent="0.25">
      <c r="A364" s="10" t="s">
        <v>754</v>
      </c>
      <c r="B364" s="10" t="s">
        <v>755</v>
      </c>
      <c r="C364">
        <v>812.5</v>
      </c>
      <c r="D364" s="1">
        <v>11434592.279999999</v>
      </c>
      <c r="E364" s="1">
        <v>8057200.5600000005</v>
      </c>
      <c r="F364" s="12">
        <v>0.70463383063449303</v>
      </c>
      <c r="G364" s="28">
        <v>1</v>
      </c>
      <c r="H364" s="1">
        <v>182863.75</v>
      </c>
      <c r="I364" s="1">
        <v>2606853.8200000003</v>
      </c>
      <c r="J364" s="1">
        <v>2789717.5700000003</v>
      </c>
      <c r="K364" s="30">
        <v>0.9</v>
      </c>
      <c r="L364" s="1">
        <v>2520999.9300000002</v>
      </c>
      <c r="M364" s="1">
        <v>840249.27</v>
      </c>
      <c r="N364" s="1">
        <v>285582.02</v>
      </c>
      <c r="O364" s="1">
        <v>94959.54</v>
      </c>
      <c r="P364" s="1">
        <v>84332.26</v>
      </c>
      <c r="Q364" s="1">
        <v>247291.2</v>
      </c>
      <c r="R364" s="1">
        <v>59060.66</v>
      </c>
      <c r="S364" s="1">
        <v>103660.32</v>
      </c>
      <c r="T364" s="1">
        <v>94923.09</v>
      </c>
      <c r="U364" s="1">
        <v>68936.67</v>
      </c>
      <c r="V364" s="1">
        <v>141747.97</v>
      </c>
      <c r="W364" s="1">
        <v>122258.16</v>
      </c>
      <c r="X364" s="1">
        <v>124385.81</v>
      </c>
      <c r="Y364" s="1">
        <v>4788386.8999999994</v>
      </c>
      <c r="Z364" s="1">
        <v>73125</v>
      </c>
      <c r="AA364" s="1">
        <v>101562.5</v>
      </c>
      <c r="AB364" s="1">
        <v>218562.5</v>
      </c>
      <c r="AC364" s="1">
        <v>23562.5</v>
      </c>
      <c r="AD364" s="1">
        <v>463937.5</v>
      </c>
      <c r="AE364" s="1">
        <v>632937.5</v>
      </c>
      <c r="AF364" s="1">
        <v>996937.5</v>
      </c>
      <c r="AG364" s="1">
        <v>717437.5</v>
      </c>
      <c r="AH364" s="1">
        <v>2214208.9095000001</v>
      </c>
      <c r="AI364" s="1">
        <v>5442271.4095000001</v>
      </c>
      <c r="AJ364" s="1">
        <v>734638.12</v>
      </c>
      <c r="AK364" s="1">
        <v>4707633.2895</v>
      </c>
      <c r="AL364" s="33">
        <v>5368807.5894999998</v>
      </c>
      <c r="AM364" s="1">
        <v>171800.08</v>
      </c>
      <c r="AN364" s="1">
        <v>171800.08</v>
      </c>
      <c r="AO364" s="1">
        <v>178877.98</v>
      </c>
      <c r="AP364" s="1">
        <v>178877.98</v>
      </c>
      <c r="AQ364" s="1">
        <v>0</v>
      </c>
      <c r="AR364" s="1">
        <v>0</v>
      </c>
      <c r="AS364" s="1">
        <v>0</v>
      </c>
      <c r="AT364" s="1">
        <v>0</v>
      </c>
      <c r="AU364" s="1">
        <v>643.44000000000005</v>
      </c>
      <c r="AV364" s="1">
        <v>370624.89</v>
      </c>
      <c r="AW364" s="1">
        <v>147064.89000000001</v>
      </c>
      <c r="AX364" s="1">
        <v>57708.36</v>
      </c>
      <c r="AY364" s="1">
        <v>1277397.7</v>
      </c>
      <c r="AZ364" s="1">
        <v>11434592.279999999</v>
      </c>
      <c r="BA364" s="1">
        <v>433381.9599999999</v>
      </c>
      <c r="BB364" s="1">
        <v>74.27</v>
      </c>
      <c r="BC364" s="1">
        <v>313206.49999999994</v>
      </c>
    </row>
    <row r="365" spans="1:55" x14ac:dyDescent="0.25">
      <c r="A365" s="10" t="s">
        <v>756</v>
      </c>
      <c r="B365" s="10" t="s">
        <v>757</v>
      </c>
      <c r="C365">
        <v>738.13</v>
      </c>
      <c r="D365" s="1">
        <v>9021770.7799999993</v>
      </c>
      <c r="E365" s="1">
        <v>6833841.5899999999</v>
      </c>
      <c r="F365" s="12">
        <v>0.75748339839775891</v>
      </c>
      <c r="G365" s="28">
        <v>2</v>
      </c>
      <c r="H365" s="1">
        <v>38516.980000000003</v>
      </c>
      <c r="I365" s="1">
        <v>1768972.1899999997</v>
      </c>
      <c r="J365" s="1">
        <v>1807489.1699999997</v>
      </c>
      <c r="K365" s="30">
        <v>0.90107000000000004</v>
      </c>
      <c r="L365" s="1">
        <v>2116548.52</v>
      </c>
      <c r="M365" s="1">
        <v>511270.78</v>
      </c>
      <c r="N365" s="1">
        <v>235317.27</v>
      </c>
      <c r="O365" s="1">
        <v>95422.38</v>
      </c>
      <c r="P365" s="1">
        <v>69413.81</v>
      </c>
      <c r="Q365" s="1">
        <v>164609.18</v>
      </c>
      <c r="R365" s="1">
        <v>52560.78</v>
      </c>
      <c r="S365" s="1">
        <v>86656.72</v>
      </c>
      <c r="T365" s="1">
        <v>105595.49</v>
      </c>
      <c r="U365" s="1">
        <v>62628.01</v>
      </c>
      <c r="V365" s="1">
        <v>157684.99</v>
      </c>
      <c r="W365" s="1">
        <v>136003.9</v>
      </c>
      <c r="X365" s="1">
        <v>103982.56</v>
      </c>
      <c r="Y365" s="1">
        <v>3897694.3899999997</v>
      </c>
      <c r="Z365" s="1">
        <v>65727</v>
      </c>
      <c r="AA365" s="1">
        <v>92266.249999999985</v>
      </c>
      <c r="AB365" s="1">
        <v>198556.96999999997</v>
      </c>
      <c r="AC365" s="1">
        <v>21405.769999999997</v>
      </c>
      <c r="AD365" s="1">
        <v>421472.23</v>
      </c>
      <c r="AE365" s="1">
        <v>251261.33</v>
      </c>
      <c r="AF365" s="1">
        <v>905685.50999999989</v>
      </c>
      <c r="AG365" s="1">
        <v>651768.79</v>
      </c>
      <c r="AH365" s="1">
        <v>1751340.4176299998</v>
      </c>
      <c r="AI365" s="1">
        <v>4359484.2676299997</v>
      </c>
      <c r="AJ365" s="1">
        <v>667395</v>
      </c>
      <c r="AK365" s="1">
        <v>3692089.2676299997</v>
      </c>
      <c r="AL365" s="33">
        <v>4293458.87763</v>
      </c>
      <c r="AM365" s="1">
        <v>75372.679999999993</v>
      </c>
      <c r="AN365" s="1">
        <v>75372.679999999993</v>
      </c>
      <c r="AO365" s="1">
        <v>78593.740000000005</v>
      </c>
      <c r="AP365" s="1">
        <v>78593.740000000005</v>
      </c>
      <c r="AQ365" s="1">
        <v>0</v>
      </c>
      <c r="AR365" s="1">
        <v>0</v>
      </c>
      <c r="AS365" s="1">
        <v>0</v>
      </c>
      <c r="AT365" s="1">
        <v>0</v>
      </c>
      <c r="AU365" s="1">
        <v>0</v>
      </c>
      <c r="AV365" s="1">
        <v>336922.34</v>
      </c>
      <c r="AW365" s="1">
        <v>133691.63</v>
      </c>
      <c r="AX365" s="1">
        <v>52070.6</v>
      </c>
      <c r="AY365" s="1">
        <v>830617.40999999992</v>
      </c>
      <c r="AZ365" s="1">
        <v>9021770.7799999993</v>
      </c>
      <c r="BA365" s="1">
        <v>70120.66</v>
      </c>
      <c r="BB365" s="1">
        <v>0</v>
      </c>
      <c r="BC365" s="1">
        <v>245321.19999999998</v>
      </c>
    </row>
    <row r="366" spans="1:55" x14ac:dyDescent="0.25">
      <c r="A366" s="10" t="s">
        <v>758</v>
      </c>
      <c r="B366" s="10" t="s">
        <v>759</v>
      </c>
      <c r="C366">
        <v>1085.25</v>
      </c>
      <c r="D366" s="1">
        <v>12707589.33</v>
      </c>
      <c r="E366" s="1">
        <v>9991159.2799999993</v>
      </c>
      <c r="F366" s="12">
        <v>0.78623561247867291</v>
      </c>
      <c r="G366" s="28">
        <v>2</v>
      </c>
      <c r="H366" s="1">
        <v>37719.550000000003</v>
      </c>
      <c r="I366" s="1">
        <v>1984628.1500000001</v>
      </c>
      <c r="J366" s="1">
        <v>2022347.7000000002</v>
      </c>
      <c r="K366" s="30">
        <v>0.90107000000000004</v>
      </c>
      <c r="L366" s="1">
        <v>3018297.04</v>
      </c>
      <c r="M366" s="1">
        <v>719032.06</v>
      </c>
      <c r="N366" s="1">
        <v>346357.17</v>
      </c>
      <c r="O366" s="1">
        <v>141408.74</v>
      </c>
      <c r="P366" s="1">
        <v>96095.18</v>
      </c>
      <c r="Q366" s="1">
        <v>238966.24</v>
      </c>
      <c r="R366" s="1">
        <v>78841.17</v>
      </c>
      <c r="S366" s="1">
        <v>127301.02</v>
      </c>
      <c r="T366" s="1">
        <v>156985.29</v>
      </c>
      <c r="U366" s="1">
        <v>92024.83</v>
      </c>
      <c r="V366" s="1">
        <v>234425.02</v>
      </c>
      <c r="W366" s="1">
        <v>202192.46</v>
      </c>
      <c r="X366" s="1">
        <v>152753.15</v>
      </c>
      <c r="Y366" s="1">
        <v>5604679.3699999992</v>
      </c>
      <c r="Z366" s="1">
        <v>97335</v>
      </c>
      <c r="AA366" s="1">
        <v>135656.25</v>
      </c>
      <c r="AB366" s="1">
        <v>291932.25</v>
      </c>
      <c r="AC366" s="1">
        <v>31472.25</v>
      </c>
      <c r="AD366" s="1">
        <v>619677.75</v>
      </c>
      <c r="AE366" s="1">
        <v>353908</v>
      </c>
      <c r="AF366" s="1">
        <v>1331601.75</v>
      </c>
      <c r="AG366" s="1">
        <v>958275.75</v>
      </c>
      <c r="AH366" s="1">
        <v>2441044.81275</v>
      </c>
      <c r="AI366" s="1">
        <v>6260903.8127500005</v>
      </c>
      <c r="AJ366" s="1">
        <v>981250.49</v>
      </c>
      <c r="AK366" s="1">
        <v>5279653.3227500003</v>
      </c>
      <c r="AL366" s="33">
        <v>6163828.6927500004</v>
      </c>
      <c r="AM366" s="1">
        <v>39296.870000000003</v>
      </c>
      <c r="AN366" s="1">
        <v>39296.870000000003</v>
      </c>
      <c r="AO366" s="1">
        <v>40585.29</v>
      </c>
      <c r="AP366" s="1">
        <v>40585.29</v>
      </c>
      <c r="AQ366" s="1">
        <v>1932.63</v>
      </c>
      <c r="AR366" s="1">
        <v>1932.63</v>
      </c>
      <c r="AS366" s="1">
        <v>1932.63</v>
      </c>
      <c r="AT366" s="1">
        <v>1932.63</v>
      </c>
      <c r="AU366" s="1">
        <v>2576.84</v>
      </c>
      <c r="AV366" s="1">
        <v>495398.24</v>
      </c>
      <c r="AW366" s="1">
        <v>196575.27</v>
      </c>
      <c r="AX366" s="1">
        <v>77035.97</v>
      </c>
      <c r="AY366" s="1">
        <v>939081.16</v>
      </c>
      <c r="AZ366" s="1">
        <v>12707589.33</v>
      </c>
      <c r="BA366" s="1">
        <v>33536.429999999993</v>
      </c>
      <c r="BB366" s="1">
        <v>72.349999999999994</v>
      </c>
      <c r="BC366" s="1">
        <v>314305.07999999996</v>
      </c>
    </row>
    <row r="367" spans="1:55" x14ac:dyDescent="0.25">
      <c r="A367" s="10" t="s">
        <v>760</v>
      </c>
      <c r="B367" s="10" t="s">
        <v>761</v>
      </c>
      <c r="C367">
        <v>874.86</v>
      </c>
      <c r="D367" s="1">
        <v>10829831.810000001</v>
      </c>
      <c r="E367" s="1">
        <v>7570932.0199999996</v>
      </c>
      <c r="F367" s="12">
        <v>0.69908121869530671</v>
      </c>
      <c r="G367" s="28">
        <v>1</v>
      </c>
      <c r="H367" s="1">
        <v>191545.99</v>
      </c>
      <c r="I367" s="1">
        <v>3458549.5799999996</v>
      </c>
      <c r="J367" s="1">
        <v>3650095.5699999994</v>
      </c>
      <c r="K367" s="30">
        <v>0.90107000000000004</v>
      </c>
      <c r="L367" s="1">
        <v>2536425.09</v>
      </c>
      <c r="M367" s="1">
        <v>610547.76</v>
      </c>
      <c r="N367" s="1">
        <v>279300.15000000002</v>
      </c>
      <c r="O367" s="1">
        <v>113766.46</v>
      </c>
      <c r="P367" s="1">
        <v>83887.55</v>
      </c>
      <c r="Q367" s="1">
        <v>195303.83</v>
      </c>
      <c r="R367" s="1">
        <v>62963.43</v>
      </c>
      <c r="S367" s="1">
        <v>102761.06</v>
      </c>
      <c r="T367" s="1">
        <v>126010.62</v>
      </c>
      <c r="U367" s="1">
        <v>74131.11</v>
      </c>
      <c r="V367" s="1">
        <v>188170.76</v>
      </c>
      <c r="W367" s="1">
        <v>162297.98000000001</v>
      </c>
      <c r="X367" s="1">
        <v>123306.76</v>
      </c>
      <c r="Y367" s="1">
        <v>4658872.5599999996</v>
      </c>
      <c r="Z367" s="1">
        <v>78160.499999999985</v>
      </c>
      <c r="AA367" s="1">
        <v>109357.49999999999</v>
      </c>
      <c r="AB367" s="1">
        <v>235337.33999999997</v>
      </c>
      <c r="AC367" s="1">
        <v>25370.94</v>
      </c>
      <c r="AD367" s="1">
        <v>499545.06</v>
      </c>
      <c r="AE367" s="1">
        <v>295889.07999999996</v>
      </c>
      <c r="AF367" s="1">
        <v>1073453.22</v>
      </c>
      <c r="AG367" s="1">
        <v>772501.37999999989</v>
      </c>
      <c r="AH367" s="1">
        <v>2109956.4738599998</v>
      </c>
      <c r="AI367" s="1">
        <v>5199571.4938599989</v>
      </c>
      <c r="AJ367" s="1">
        <v>791022.16</v>
      </c>
      <c r="AK367" s="1">
        <v>4408549.3338599997</v>
      </c>
      <c r="AL367" s="33">
        <v>5121315.6638599997</v>
      </c>
      <c r="AM367" s="1">
        <v>104362.17</v>
      </c>
      <c r="AN367" s="1">
        <v>104362.17</v>
      </c>
      <c r="AO367" s="1">
        <v>108871.65</v>
      </c>
      <c r="AP367" s="1">
        <v>108871.65</v>
      </c>
      <c r="AQ367" s="1">
        <v>644.21</v>
      </c>
      <c r="AR367" s="1">
        <v>644.21</v>
      </c>
      <c r="AS367" s="1">
        <v>644.21</v>
      </c>
      <c r="AT367" s="1">
        <v>644.21</v>
      </c>
      <c r="AU367" s="1">
        <v>644.21</v>
      </c>
      <c r="AV367" s="1">
        <v>399410.81</v>
      </c>
      <c r="AW367" s="1">
        <v>158487.21</v>
      </c>
      <c r="AX367" s="1">
        <v>62056.75</v>
      </c>
      <c r="AY367" s="1">
        <v>1049643.46</v>
      </c>
      <c r="AZ367" s="1">
        <v>10829831.810000001</v>
      </c>
      <c r="BA367" s="1">
        <v>126972.03000000001</v>
      </c>
      <c r="BB367" s="1">
        <v>295.14</v>
      </c>
      <c r="BC367" s="1">
        <v>294118.54000000004</v>
      </c>
    </row>
    <row r="368" spans="1:55" x14ac:dyDescent="0.25">
      <c r="A368" s="10" t="s">
        <v>762</v>
      </c>
      <c r="B368" s="10" t="s">
        <v>763</v>
      </c>
      <c r="C368">
        <v>12536.78</v>
      </c>
      <c r="D368" s="1">
        <v>161266354.69999999</v>
      </c>
      <c r="E368" s="1">
        <v>122846815.92</v>
      </c>
      <c r="F368" s="12">
        <v>0.76176345740888762</v>
      </c>
      <c r="G368" s="28">
        <v>2</v>
      </c>
      <c r="H368" s="1">
        <v>539810.13</v>
      </c>
      <c r="I368" s="1">
        <v>21809181.469999999</v>
      </c>
      <c r="J368" s="1">
        <v>22348991.599999998</v>
      </c>
      <c r="K368" s="30">
        <v>0.90107000000000004</v>
      </c>
      <c r="L368" s="1">
        <v>37055533.060000002</v>
      </c>
      <c r="M368" s="1">
        <v>8951035.8399999999</v>
      </c>
      <c r="N368" s="1">
        <v>4018504.34</v>
      </c>
      <c r="O368" s="1">
        <v>1636137.26</v>
      </c>
      <c r="P368" s="1">
        <v>1269666.3999999999</v>
      </c>
      <c r="Q368" s="1">
        <v>2807309.5</v>
      </c>
      <c r="R368" s="1">
        <v>913791.1</v>
      </c>
      <c r="S368" s="1">
        <v>1478021.13</v>
      </c>
      <c r="T368" s="1">
        <v>1810610.7</v>
      </c>
      <c r="U368" s="1">
        <v>1067743.73</v>
      </c>
      <c r="V368" s="1">
        <v>2703772.08</v>
      </c>
      <c r="W368" s="1">
        <v>2332013.56</v>
      </c>
      <c r="X368" s="1">
        <v>1773531.58</v>
      </c>
      <c r="Y368" s="1">
        <v>67817670.280000016</v>
      </c>
      <c r="Z368" s="1">
        <v>1116760.5</v>
      </c>
      <c r="AA368" s="1">
        <v>1567097.5</v>
      </c>
      <c r="AB368" s="1">
        <v>3372393.8200000003</v>
      </c>
      <c r="AC368" s="1">
        <v>363566.62</v>
      </c>
      <c r="AD368" s="1">
        <v>7158501.3800000008</v>
      </c>
      <c r="AE368" s="1">
        <v>4275618.34</v>
      </c>
      <c r="AF368" s="1">
        <v>15382629.059999999</v>
      </c>
      <c r="AG368" s="1">
        <v>11069976.739999998</v>
      </c>
      <c r="AH368" s="1">
        <v>31728090.29778</v>
      </c>
      <c r="AI368" s="1">
        <v>76034634.257779986</v>
      </c>
      <c r="AJ368" s="1">
        <v>11335380.369999999</v>
      </c>
      <c r="AK368" s="1">
        <v>64699253.887780018</v>
      </c>
      <c r="AL368" s="33">
        <v>74913225.067780018</v>
      </c>
      <c r="AM368" s="1">
        <v>1959045.6</v>
      </c>
      <c r="AN368" s="1">
        <v>1959045.6</v>
      </c>
      <c r="AO368" s="1">
        <v>2040216.19</v>
      </c>
      <c r="AP368" s="1">
        <v>2040216.19</v>
      </c>
      <c r="AQ368" s="1">
        <v>307932.84999999998</v>
      </c>
      <c r="AR368" s="1">
        <v>307932.84999999998</v>
      </c>
      <c r="AS368" s="1">
        <v>320817.07</v>
      </c>
      <c r="AT368" s="1">
        <v>320817.07</v>
      </c>
      <c r="AU368" s="1">
        <v>385238.16</v>
      </c>
      <c r="AV368" s="1">
        <v>5727679.8700000001</v>
      </c>
      <c r="AW368" s="1">
        <v>2272757.85</v>
      </c>
      <c r="AX368" s="1">
        <v>893759.91</v>
      </c>
      <c r="AY368" s="1">
        <v>18535459.210000001</v>
      </c>
      <c r="AZ368" s="1">
        <v>161266354.69999999</v>
      </c>
      <c r="BA368" s="1">
        <v>2291258.7399999998</v>
      </c>
      <c r="BB368" s="1">
        <v>248511.25</v>
      </c>
      <c r="BC368" s="1">
        <v>4550360.1999999993</v>
      </c>
    </row>
    <row r="369" spans="1:55" x14ac:dyDescent="0.25">
      <c r="A369" s="10" t="s">
        <v>764</v>
      </c>
      <c r="B369" s="10" t="s">
        <v>765</v>
      </c>
      <c r="C369">
        <v>486.1</v>
      </c>
      <c r="D369" s="1">
        <v>5989609.6900000004</v>
      </c>
      <c r="E369" s="1">
        <v>4920407.4800000004</v>
      </c>
      <c r="F369" s="12">
        <v>0.82149050349890163</v>
      </c>
      <c r="G369" s="28">
        <v>2</v>
      </c>
      <c r="H369" s="1">
        <v>14556.42</v>
      </c>
      <c r="I369" s="1">
        <v>891532.22000000009</v>
      </c>
      <c r="J369" s="1">
        <v>906088.64000000013</v>
      </c>
      <c r="K369" s="30">
        <v>0.90107000000000004</v>
      </c>
      <c r="L369" s="1">
        <v>1402021.58</v>
      </c>
      <c r="M369" s="1">
        <v>337762.07</v>
      </c>
      <c r="N369" s="1">
        <v>155060.46</v>
      </c>
      <c r="O369" s="1">
        <v>62940.81</v>
      </c>
      <c r="P369" s="1">
        <v>46305.57</v>
      </c>
      <c r="Q369" s="1">
        <v>108184.47</v>
      </c>
      <c r="R369" s="1">
        <v>35040.519999999997</v>
      </c>
      <c r="S369" s="1">
        <v>57004.27</v>
      </c>
      <c r="T369" s="1">
        <v>69693.02</v>
      </c>
      <c r="U369" s="1">
        <v>40899.919999999998</v>
      </c>
      <c r="V369" s="1">
        <v>104072.09</v>
      </c>
      <c r="W369" s="1">
        <v>89762.57</v>
      </c>
      <c r="X369" s="1">
        <v>68401.509999999995</v>
      </c>
      <c r="Y369" s="1">
        <v>2577148.86</v>
      </c>
      <c r="Z369" s="1">
        <v>43284.6</v>
      </c>
      <c r="AA369" s="1">
        <v>60762.499999999993</v>
      </c>
      <c r="AB369" s="1">
        <v>130760.9</v>
      </c>
      <c r="AC369" s="1">
        <v>14096.9</v>
      </c>
      <c r="AD369" s="1">
        <v>277563.09999999998</v>
      </c>
      <c r="AE369" s="1">
        <v>164542.57</v>
      </c>
      <c r="AF369" s="1">
        <v>596444.69999999995</v>
      </c>
      <c r="AG369" s="1">
        <v>429226.3</v>
      </c>
      <c r="AH369" s="1">
        <v>1165495.6641000002</v>
      </c>
      <c r="AI369" s="1">
        <v>2882177.2341</v>
      </c>
      <c r="AJ369" s="1">
        <v>439517.03</v>
      </c>
      <c r="AK369" s="1">
        <v>2442660.2040999997</v>
      </c>
      <c r="AL369" s="33">
        <v>2838695.8140999996</v>
      </c>
      <c r="AM369" s="1">
        <v>56046.35</v>
      </c>
      <c r="AN369" s="1">
        <v>56046.35</v>
      </c>
      <c r="AO369" s="1">
        <v>58623.19</v>
      </c>
      <c r="AP369" s="1">
        <v>58623.19</v>
      </c>
      <c r="AQ369" s="1">
        <v>0</v>
      </c>
      <c r="AR369" s="1">
        <v>0</v>
      </c>
      <c r="AS369" s="1">
        <v>0</v>
      </c>
      <c r="AT369" s="1">
        <v>0</v>
      </c>
      <c r="AU369" s="1">
        <v>644.21</v>
      </c>
      <c r="AV369" s="1">
        <v>221608.57</v>
      </c>
      <c r="AW369" s="1">
        <v>87934.84</v>
      </c>
      <c r="AX369" s="1">
        <v>34238.199999999997</v>
      </c>
      <c r="AY369" s="1">
        <v>573764.89999999991</v>
      </c>
      <c r="AZ369" s="1">
        <v>5989609.6900000004</v>
      </c>
      <c r="BA369" s="1">
        <v>91627.200000000012</v>
      </c>
      <c r="BB369" s="1">
        <v>3.01</v>
      </c>
      <c r="BC369" s="1">
        <v>163703.01999999999</v>
      </c>
    </row>
    <row r="370" spans="1:55" x14ac:dyDescent="0.25">
      <c r="A370" s="10" t="s">
        <v>766</v>
      </c>
      <c r="B370" s="10" t="s">
        <v>767</v>
      </c>
      <c r="C370">
        <v>1641.46</v>
      </c>
      <c r="D370" s="1">
        <v>21117160.690000001</v>
      </c>
      <c r="E370" s="1">
        <v>17133751.189999998</v>
      </c>
      <c r="F370" s="12">
        <v>0.81136623628164461</v>
      </c>
      <c r="G370" s="28">
        <v>2</v>
      </c>
      <c r="H370" s="1">
        <v>49154.04</v>
      </c>
      <c r="I370" s="1">
        <v>3091101.9799999995</v>
      </c>
      <c r="J370" s="1">
        <v>3140256.0199999996</v>
      </c>
      <c r="K370" s="30">
        <v>0.90107000000000004</v>
      </c>
      <c r="L370" s="1">
        <v>4912348.17</v>
      </c>
      <c r="M370" s="1">
        <v>1191248.1399999999</v>
      </c>
      <c r="N370" s="1">
        <v>525885.27</v>
      </c>
      <c r="O370" s="1">
        <v>212710.05</v>
      </c>
      <c r="P370" s="1">
        <v>166313.28</v>
      </c>
      <c r="Q370" s="1">
        <v>367051.68</v>
      </c>
      <c r="R370" s="1">
        <v>119356.77</v>
      </c>
      <c r="S370" s="1">
        <v>193252.15</v>
      </c>
      <c r="T370" s="1">
        <v>235125.96</v>
      </c>
      <c r="U370" s="1">
        <v>139315.37</v>
      </c>
      <c r="V370" s="1">
        <v>351111.92</v>
      </c>
      <c r="W370" s="1">
        <v>302835.34999999998</v>
      </c>
      <c r="X370" s="1">
        <v>231890.32</v>
      </c>
      <c r="Y370" s="1">
        <v>8948444.4299999997</v>
      </c>
      <c r="Z370" s="1">
        <v>146718.89999999997</v>
      </c>
      <c r="AA370" s="1">
        <v>205182.5</v>
      </c>
      <c r="AB370" s="1">
        <v>441552.74</v>
      </c>
      <c r="AC370" s="1">
        <v>47602.34</v>
      </c>
      <c r="AD370" s="1">
        <v>937273.65999999992</v>
      </c>
      <c r="AE370" s="1">
        <v>568238.27999999991</v>
      </c>
      <c r="AF370" s="1">
        <v>2014071.42</v>
      </c>
      <c r="AG370" s="1">
        <v>1449409.1799999997</v>
      </c>
      <c r="AH370" s="1">
        <v>4152536.6424599993</v>
      </c>
      <c r="AI370" s="1">
        <v>9962585.6624599993</v>
      </c>
      <c r="AJ370" s="1">
        <v>1484158.88</v>
      </c>
      <c r="AK370" s="1">
        <v>8478426.7824600004</v>
      </c>
      <c r="AL370" s="33">
        <v>9815757.8224599995</v>
      </c>
      <c r="AM370" s="1">
        <v>286029.67</v>
      </c>
      <c r="AN370" s="1">
        <v>286029.67</v>
      </c>
      <c r="AO370" s="1">
        <v>298269.68</v>
      </c>
      <c r="AP370" s="1">
        <v>298269.68</v>
      </c>
      <c r="AQ370" s="1">
        <v>3865.26</v>
      </c>
      <c r="AR370" s="1">
        <v>3865.26</v>
      </c>
      <c r="AS370" s="1">
        <v>3865.26</v>
      </c>
      <c r="AT370" s="1">
        <v>3865.26</v>
      </c>
      <c r="AU370" s="1">
        <v>4509.47</v>
      </c>
      <c r="AV370" s="1">
        <v>749861.58</v>
      </c>
      <c r="AW370" s="1">
        <v>297546.96999999997</v>
      </c>
      <c r="AX370" s="1">
        <v>116980.54</v>
      </c>
      <c r="AY370" s="1">
        <v>2352958.2999999998</v>
      </c>
      <c r="AZ370" s="1">
        <v>21117160.690000001</v>
      </c>
      <c r="BA370" s="1">
        <v>432280.47</v>
      </c>
      <c r="BB370" s="1">
        <v>122.63999999999999</v>
      </c>
      <c r="BC370" s="1">
        <v>525316.62000000011</v>
      </c>
    </row>
    <row r="371" spans="1:55" x14ac:dyDescent="0.25">
      <c r="A371" s="10" t="s">
        <v>768</v>
      </c>
      <c r="B371" s="10" t="s">
        <v>769</v>
      </c>
      <c r="C371">
        <v>542.37</v>
      </c>
      <c r="D371" s="1">
        <v>6847753.3099999996</v>
      </c>
      <c r="E371" s="1">
        <v>6693352.7800000003</v>
      </c>
      <c r="F371" s="12">
        <v>0.97745238138550883</v>
      </c>
      <c r="G371" s="28">
        <v>3</v>
      </c>
      <c r="H371" s="1">
        <v>11222.14</v>
      </c>
      <c r="I371" s="1">
        <v>554135.45000000007</v>
      </c>
      <c r="J371" s="1">
        <v>565357.59000000008</v>
      </c>
      <c r="K371" s="30">
        <v>0.90107000000000004</v>
      </c>
      <c r="L371" s="1">
        <v>1617371.69</v>
      </c>
      <c r="M371" s="1">
        <v>392190.99</v>
      </c>
      <c r="N371" s="1">
        <v>172628.77</v>
      </c>
      <c r="O371" s="1">
        <v>69350.509999999995</v>
      </c>
      <c r="P371" s="1">
        <v>55219.31</v>
      </c>
      <c r="Q371" s="1">
        <v>121717.15</v>
      </c>
      <c r="R371" s="1">
        <v>38873.07</v>
      </c>
      <c r="S371" s="1">
        <v>63394.879999999997</v>
      </c>
      <c r="T371" s="1">
        <v>76732.72</v>
      </c>
      <c r="U371" s="1">
        <v>45756.79</v>
      </c>
      <c r="V371" s="1">
        <v>114584.43</v>
      </c>
      <c r="W371" s="1">
        <v>98829.5</v>
      </c>
      <c r="X371" s="1">
        <v>76069.84</v>
      </c>
      <c r="Y371" s="1">
        <v>2942719.6499999994</v>
      </c>
      <c r="Z371" s="1">
        <v>48266.100000000006</v>
      </c>
      <c r="AA371" s="1">
        <v>67796.25</v>
      </c>
      <c r="AB371" s="1">
        <v>145897.53</v>
      </c>
      <c r="AC371" s="1">
        <v>15728.73</v>
      </c>
      <c r="AD371" s="1">
        <v>154846.63</v>
      </c>
      <c r="AE371" s="1">
        <v>187760.97</v>
      </c>
      <c r="AF371" s="1">
        <v>665487.99</v>
      </c>
      <c r="AG371" s="1">
        <v>478912.71</v>
      </c>
      <c r="AH371" s="1">
        <v>1378328.93187</v>
      </c>
      <c r="AI371" s="1">
        <v>3143025.8418699997</v>
      </c>
      <c r="AJ371" s="1">
        <v>490394.68</v>
      </c>
      <c r="AK371" s="1">
        <v>2652631.1618699995</v>
      </c>
      <c r="AL371" s="33">
        <v>3094511.0918699997</v>
      </c>
      <c r="AM371" s="1">
        <v>104362.17</v>
      </c>
      <c r="AN371" s="1">
        <v>104362.17</v>
      </c>
      <c r="AO371" s="1">
        <v>108871.65</v>
      </c>
      <c r="AP371" s="1">
        <v>108871.65</v>
      </c>
      <c r="AQ371" s="1">
        <v>0</v>
      </c>
      <c r="AR371" s="1">
        <v>0</v>
      </c>
      <c r="AS371" s="1">
        <v>0</v>
      </c>
      <c r="AT371" s="1">
        <v>0</v>
      </c>
      <c r="AU371" s="1">
        <v>0</v>
      </c>
      <c r="AV371" s="1">
        <v>247377.01</v>
      </c>
      <c r="AW371" s="1">
        <v>98159.82</v>
      </c>
      <c r="AX371" s="1">
        <v>38517.980000000003</v>
      </c>
      <c r="AY371" s="1">
        <v>810522.45</v>
      </c>
      <c r="AZ371" s="1">
        <v>6847753.3099999996</v>
      </c>
      <c r="BA371" s="1">
        <v>146267.10999999999</v>
      </c>
      <c r="BB371" s="1">
        <v>10.91</v>
      </c>
      <c r="BC371" s="1">
        <v>141897.99000000005</v>
      </c>
    </row>
    <row r="372" spans="1:55" x14ac:dyDescent="0.25">
      <c r="A372" s="10" t="s">
        <v>770</v>
      </c>
      <c r="B372" s="10" t="s">
        <v>771</v>
      </c>
      <c r="C372">
        <v>4940.5600000000004</v>
      </c>
      <c r="D372" s="1">
        <v>69622452.540000007</v>
      </c>
      <c r="E372" s="1">
        <v>52271965.530000001</v>
      </c>
      <c r="F372" s="12">
        <v>0.75079178660028278</v>
      </c>
      <c r="G372" s="28">
        <v>2</v>
      </c>
      <c r="H372" s="1">
        <v>317440.17</v>
      </c>
      <c r="I372" s="1">
        <v>9224893.0500000026</v>
      </c>
      <c r="J372" s="1">
        <v>9542333.2200000025</v>
      </c>
      <c r="K372" s="30">
        <v>0.90107000000000004</v>
      </c>
      <c r="L372" s="1">
        <v>15651472.27</v>
      </c>
      <c r="M372" s="1">
        <v>3758319.72</v>
      </c>
      <c r="N372" s="1">
        <v>1580973.53</v>
      </c>
      <c r="O372" s="1">
        <v>645639.47</v>
      </c>
      <c r="P372" s="1">
        <v>570804.93000000005</v>
      </c>
      <c r="Q372" s="1">
        <v>1099186.42</v>
      </c>
      <c r="R372" s="1">
        <v>359712.85</v>
      </c>
      <c r="S372" s="1">
        <v>581801.47</v>
      </c>
      <c r="T372" s="1">
        <v>715233.46</v>
      </c>
      <c r="U372" s="1">
        <v>420758</v>
      </c>
      <c r="V372" s="1">
        <v>1068053.04</v>
      </c>
      <c r="W372" s="1">
        <v>921199.75</v>
      </c>
      <c r="X372" s="1">
        <v>698124.85</v>
      </c>
      <c r="Y372" s="1">
        <v>28071279.759999998</v>
      </c>
      <c r="Z372" s="1">
        <v>439828.19999999995</v>
      </c>
      <c r="AA372" s="1">
        <v>617569.99999999988</v>
      </c>
      <c r="AB372" s="1">
        <v>1329010.6399999999</v>
      </c>
      <c r="AC372" s="1">
        <v>143276.24</v>
      </c>
      <c r="AD372" s="1">
        <v>2821059.7600000002</v>
      </c>
      <c r="AE372" s="1">
        <v>1657194.0999999996</v>
      </c>
      <c r="AF372" s="1">
        <v>6062067.1199999992</v>
      </c>
      <c r="AG372" s="1">
        <v>4362514.4799999995</v>
      </c>
      <c r="AH372" s="1">
        <v>14009066.881559998</v>
      </c>
      <c r="AI372" s="1">
        <v>31441587.421559997</v>
      </c>
      <c r="AJ372" s="1">
        <v>4467106.13</v>
      </c>
      <c r="AK372" s="1">
        <v>26974481.291560002</v>
      </c>
      <c r="AL372" s="33">
        <v>30999656.611560002</v>
      </c>
      <c r="AM372" s="1">
        <v>1455916.82</v>
      </c>
      <c r="AN372" s="1">
        <v>1455916.82</v>
      </c>
      <c r="AO372" s="1">
        <v>1517116.87</v>
      </c>
      <c r="AP372" s="1">
        <v>1517116.87</v>
      </c>
      <c r="AQ372" s="1">
        <v>206147.51</v>
      </c>
      <c r="AR372" s="1">
        <v>206147.51</v>
      </c>
      <c r="AS372" s="1">
        <v>215166.46</v>
      </c>
      <c r="AT372" s="1">
        <v>215166.46</v>
      </c>
      <c r="AU372" s="1">
        <v>258328.6</v>
      </c>
      <c r="AV372" s="1">
        <v>2256671.08</v>
      </c>
      <c r="AW372" s="1">
        <v>895452.79</v>
      </c>
      <c r="AX372" s="1">
        <v>352368.23</v>
      </c>
      <c r="AY372" s="1">
        <v>10551516.02</v>
      </c>
      <c r="AZ372" s="1">
        <v>69622452.540000007</v>
      </c>
      <c r="BA372" s="1">
        <v>4347855.41</v>
      </c>
      <c r="BB372" s="1">
        <v>182483.64999999997</v>
      </c>
      <c r="BC372" s="1">
        <v>1796832.77</v>
      </c>
    </row>
    <row r="373" spans="1:55" x14ac:dyDescent="0.25">
      <c r="A373" s="143" t="s">
        <v>772</v>
      </c>
      <c r="B373" s="10" t="s">
        <v>773</v>
      </c>
      <c r="C373">
        <v>48.65</v>
      </c>
      <c r="D373" s="1">
        <v>695779.1</v>
      </c>
      <c r="E373" s="1">
        <v>497267.51</v>
      </c>
      <c r="F373" s="12">
        <v>0.71469164566742527</v>
      </c>
      <c r="G373" s="28">
        <v>1</v>
      </c>
      <c r="H373" s="1">
        <v>10563.53</v>
      </c>
      <c r="I373" s="1">
        <v>427689.6</v>
      </c>
      <c r="J373" s="1">
        <v>438253.13</v>
      </c>
      <c r="K373" s="30">
        <v>1.05731</v>
      </c>
      <c r="L373" s="1">
        <v>163524.51999999999</v>
      </c>
      <c r="M373" s="1">
        <v>47685.65</v>
      </c>
      <c r="N373" s="1">
        <v>18157.599999999999</v>
      </c>
      <c r="O373" s="1">
        <v>6292.63</v>
      </c>
      <c r="P373" s="1">
        <v>5553.39</v>
      </c>
      <c r="Q373" s="1">
        <v>15427.18</v>
      </c>
      <c r="R373" s="1">
        <v>3854.65</v>
      </c>
      <c r="S373" s="1">
        <v>6598.86</v>
      </c>
      <c r="T373" s="1">
        <v>6608.27</v>
      </c>
      <c r="U373" s="1">
        <v>4499.22</v>
      </c>
      <c r="V373" s="1">
        <v>9868.08</v>
      </c>
      <c r="W373" s="1">
        <v>8511.26</v>
      </c>
      <c r="X373" s="1">
        <v>7918.21</v>
      </c>
      <c r="Y373" s="1">
        <v>304499.52</v>
      </c>
      <c r="Z373" s="1">
        <v>4378.5</v>
      </c>
      <c r="AA373" s="1">
        <v>6081.25</v>
      </c>
      <c r="AB373" s="1">
        <v>13086.850000000002</v>
      </c>
      <c r="AC373" s="1">
        <v>1410.85</v>
      </c>
      <c r="AD373" s="1">
        <v>27779.15</v>
      </c>
      <c r="AE373" s="1">
        <v>28685.370000000003</v>
      </c>
      <c r="AF373" s="1">
        <v>59693.55</v>
      </c>
      <c r="AG373" s="1">
        <v>42957.950000000004</v>
      </c>
      <c r="AH373" s="1">
        <v>121594.94415</v>
      </c>
      <c r="AI373" s="1">
        <v>305668.41415000003</v>
      </c>
      <c r="AJ373" s="1">
        <v>43987.87</v>
      </c>
      <c r="AK373" s="1">
        <v>261680.54414999997</v>
      </c>
      <c r="AL373" s="33">
        <v>308189.35414999997</v>
      </c>
      <c r="AM373" s="1">
        <v>7559.13</v>
      </c>
      <c r="AN373" s="1">
        <v>7559.13</v>
      </c>
      <c r="AO373" s="1">
        <v>8315.0400000000009</v>
      </c>
      <c r="AP373" s="1">
        <v>8315.0400000000009</v>
      </c>
      <c r="AQ373" s="1">
        <v>2267.73</v>
      </c>
      <c r="AR373" s="1">
        <v>2267.73</v>
      </c>
      <c r="AS373" s="1">
        <v>2267.73</v>
      </c>
      <c r="AT373" s="1">
        <v>2267.73</v>
      </c>
      <c r="AU373" s="1">
        <v>3023.65</v>
      </c>
      <c r="AV373" s="1">
        <v>25701.040000000001</v>
      </c>
      <c r="AW373" s="1">
        <v>10198.24</v>
      </c>
      <c r="AX373" s="1">
        <v>3347.9</v>
      </c>
      <c r="AY373" s="1">
        <v>83090.090000000011</v>
      </c>
      <c r="AZ373" s="1">
        <v>695779.1</v>
      </c>
      <c r="BA373" s="1">
        <v>15708.77</v>
      </c>
      <c r="BB373" s="1">
        <v>1649.8600000000001</v>
      </c>
      <c r="BC373" s="1">
        <v>13378.929999999998</v>
      </c>
    </row>
    <row r="374" spans="1:55" x14ac:dyDescent="0.25">
      <c r="A374" s="143" t="s">
        <v>774</v>
      </c>
      <c r="B374" s="10" t="s">
        <v>775</v>
      </c>
      <c r="C374">
        <v>192</v>
      </c>
      <c r="D374" s="1">
        <v>2854835.43</v>
      </c>
      <c r="E374" s="1">
        <v>5653253.7800000003</v>
      </c>
      <c r="F374" s="12">
        <v>1.9802380622689693</v>
      </c>
      <c r="G374" s="28">
        <v>4</v>
      </c>
      <c r="H374" s="1">
        <v>219.67</v>
      </c>
      <c r="I374" s="1">
        <v>5367770.2399999993</v>
      </c>
      <c r="J374" s="1">
        <v>5367989.9099999992</v>
      </c>
      <c r="K374" s="30">
        <v>1.05731</v>
      </c>
      <c r="L374" s="1">
        <v>678434.33</v>
      </c>
      <c r="M374" s="1">
        <v>226122.16</v>
      </c>
      <c r="N374" s="1">
        <v>79329.710000000006</v>
      </c>
      <c r="O374" s="1">
        <v>26443.23</v>
      </c>
      <c r="P374" s="1">
        <v>22606.77</v>
      </c>
      <c r="Q374" s="1">
        <v>67935.8</v>
      </c>
      <c r="R374" s="1">
        <v>16061.06</v>
      </c>
      <c r="S374" s="1">
        <v>28795.03</v>
      </c>
      <c r="T374" s="1">
        <v>26433.08</v>
      </c>
      <c r="U374" s="1">
        <v>19196.68</v>
      </c>
      <c r="V374" s="1">
        <v>39472.339999999997</v>
      </c>
      <c r="W374" s="1">
        <v>34045.040000000001</v>
      </c>
      <c r="X374" s="1">
        <v>34552.21</v>
      </c>
      <c r="Y374" s="1">
        <v>1299427.4400000002</v>
      </c>
      <c r="Z374" s="1">
        <v>17280</v>
      </c>
      <c r="AA374" s="1">
        <v>24000</v>
      </c>
      <c r="AB374" s="1">
        <v>51648</v>
      </c>
      <c r="AC374" s="1">
        <v>5568</v>
      </c>
      <c r="AD374" s="1">
        <v>54816</v>
      </c>
      <c r="AE374" s="1">
        <v>149568</v>
      </c>
      <c r="AF374" s="1">
        <v>235584</v>
      </c>
      <c r="AG374" s="1">
        <v>169536</v>
      </c>
      <c r="AH374" s="1">
        <v>507878.66399999993</v>
      </c>
      <c r="AI374" s="1">
        <v>1215878.6639999999</v>
      </c>
      <c r="AJ374" s="1">
        <v>173600.64000000001</v>
      </c>
      <c r="AK374" s="1">
        <v>1042278.0239999999</v>
      </c>
      <c r="AL374" s="33">
        <v>1225827.7139999999</v>
      </c>
      <c r="AM374" s="1">
        <v>31748.35</v>
      </c>
      <c r="AN374" s="1">
        <v>31748.35</v>
      </c>
      <c r="AO374" s="1">
        <v>33260.18</v>
      </c>
      <c r="AP374" s="1">
        <v>33260.18</v>
      </c>
      <c r="AQ374" s="1">
        <v>7559.13</v>
      </c>
      <c r="AR374" s="1">
        <v>7559.13</v>
      </c>
      <c r="AS374" s="1">
        <v>7559.13</v>
      </c>
      <c r="AT374" s="1">
        <v>7559.13</v>
      </c>
      <c r="AU374" s="1">
        <v>9826.8700000000008</v>
      </c>
      <c r="AV374" s="1">
        <v>102804.19</v>
      </c>
      <c r="AW374" s="1">
        <v>40792.959999999999</v>
      </c>
      <c r="AX374" s="1">
        <v>15902.56</v>
      </c>
      <c r="AY374" s="1">
        <v>329580.16000000003</v>
      </c>
      <c r="AZ374" s="1">
        <v>2854835.43</v>
      </c>
      <c r="BA374" s="1">
        <v>18244.98</v>
      </c>
      <c r="BB374" s="1">
        <v>7.12</v>
      </c>
      <c r="BC374" s="1">
        <v>14893</v>
      </c>
    </row>
    <row r="375" spans="1:55" x14ac:dyDescent="0.25">
      <c r="A375" s="10" t="s">
        <v>776</v>
      </c>
      <c r="B375" s="10" t="s">
        <v>777</v>
      </c>
      <c r="C375">
        <v>2058.39</v>
      </c>
      <c r="D375" s="1">
        <v>34223664.670000002</v>
      </c>
      <c r="E375" s="1">
        <v>29314087.739999998</v>
      </c>
      <c r="F375" s="12">
        <v>0.8565443830361138</v>
      </c>
      <c r="G375" s="28">
        <v>2</v>
      </c>
      <c r="H375" s="1">
        <v>61639.15</v>
      </c>
      <c r="I375" s="1">
        <v>4496584.3499999987</v>
      </c>
      <c r="J375" s="1">
        <v>4558223.4999999991</v>
      </c>
      <c r="K375" s="30">
        <v>1.05731</v>
      </c>
      <c r="L375" s="1">
        <v>7534258.8899999997</v>
      </c>
      <c r="M375" s="1">
        <v>1506851.77</v>
      </c>
      <c r="N375" s="1">
        <v>740460.62</v>
      </c>
      <c r="O375" s="1">
        <v>328453.34999999998</v>
      </c>
      <c r="P375" s="1">
        <v>314759.69</v>
      </c>
      <c r="Q375" s="1">
        <v>456730.27</v>
      </c>
      <c r="R375" s="1">
        <v>176029.3</v>
      </c>
      <c r="S375" s="1">
        <v>274152.71999999997</v>
      </c>
      <c r="T375" s="1">
        <v>376671.5</v>
      </c>
      <c r="U375" s="1">
        <v>205464.56</v>
      </c>
      <c r="V375" s="1">
        <v>562480.88</v>
      </c>
      <c r="W375" s="1">
        <v>485141.87</v>
      </c>
      <c r="X375" s="1">
        <v>328965.87</v>
      </c>
      <c r="Y375" s="1">
        <v>13290421.289999999</v>
      </c>
      <c r="Z375" s="1">
        <v>182518.2</v>
      </c>
      <c r="AA375" s="1">
        <v>257298.75</v>
      </c>
      <c r="AB375" s="1">
        <v>553706.90999999992</v>
      </c>
      <c r="AC375" s="1">
        <v>59693.31</v>
      </c>
      <c r="AD375" s="1">
        <v>1175340.69</v>
      </c>
      <c r="AE375" s="1">
        <v>309936.40000000002</v>
      </c>
      <c r="AF375" s="1">
        <v>2525644.5299999998</v>
      </c>
      <c r="AG375" s="1">
        <v>1817558.37</v>
      </c>
      <c r="AH375" s="1">
        <v>6385057.71789</v>
      </c>
      <c r="AI375" s="1">
        <v>13266754.877889998</v>
      </c>
      <c r="AJ375" s="1">
        <v>1861134.48</v>
      </c>
      <c r="AK375" s="1">
        <v>11405620.39789</v>
      </c>
      <c r="AL375" s="33">
        <v>13373416.48789</v>
      </c>
      <c r="AM375" s="1">
        <v>700731.54</v>
      </c>
      <c r="AN375" s="1">
        <v>700731.54</v>
      </c>
      <c r="AO375" s="1">
        <v>730212.16</v>
      </c>
      <c r="AP375" s="1">
        <v>730212.16</v>
      </c>
      <c r="AQ375" s="1">
        <v>560131.68000000005</v>
      </c>
      <c r="AR375" s="1">
        <v>560131.68000000005</v>
      </c>
      <c r="AS375" s="1">
        <v>582809.07999999996</v>
      </c>
      <c r="AT375" s="1">
        <v>582809.07999999996</v>
      </c>
      <c r="AU375" s="1">
        <v>699975.63</v>
      </c>
      <c r="AV375" s="1">
        <v>1102877.3700000001</v>
      </c>
      <c r="AW375" s="1">
        <v>437624.53</v>
      </c>
      <c r="AX375" s="1">
        <v>171580.31</v>
      </c>
      <c r="AY375" s="1">
        <v>7559826.7600000007</v>
      </c>
      <c r="AZ375" s="1">
        <v>34223664.670000002</v>
      </c>
      <c r="BA375" s="1">
        <v>1985958.2200000002</v>
      </c>
      <c r="BB375" s="1">
        <v>417238.98000000004</v>
      </c>
      <c r="BC375" s="1">
        <v>717035.12</v>
      </c>
    </row>
    <row r="376" spans="1:55" x14ac:dyDescent="0.25">
      <c r="A376" s="10" t="s">
        <v>778</v>
      </c>
      <c r="B376" s="10" t="s">
        <v>779</v>
      </c>
      <c r="C376">
        <v>3652.38</v>
      </c>
      <c r="D376" s="1">
        <v>61806784.170000002</v>
      </c>
      <c r="E376" s="1">
        <v>44801865.219999999</v>
      </c>
      <c r="F376" s="12">
        <v>0.72486970195330258</v>
      </c>
      <c r="G376" s="28">
        <v>1</v>
      </c>
      <c r="H376" s="1">
        <v>446967.4</v>
      </c>
      <c r="I376" s="1">
        <v>12272116.49</v>
      </c>
      <c r="J376" s="1">
        <v>12719083.890000001</v>
      </c>
      <c r="K376" s="30">
        <v>1.05731</v>
      </c>
      <c r="L376" s="1">
        <v>13517007.880000001</v>
      </c>
      <c r="M376" s="1">
        <v>2703401.57</v>
      </c>
      <c r="N376" s="1">
        <v>1314533.69</v>
      </c>
      <c r="O376" s="1">
        <v>584157.16</v>
      </c>
      <c r="P376" s="1">
        <v>571047.28</v>
      </c>
      <c r="Q376" s="1">
        <v>819450.88</v>
      </c>
      <c r="R376" s="1">
        <v>312227.15000000002</v>
      </c>
      <c r="S376" s="1">
        <v>486516.1</v>
      </c>
      <c r="T376" s="1">
        <v>669913.57999999996</v>
      </c>
      <c r="U376" s="1">
        <v>365037.04</v>
      </c>
      <c r="V376" s="1">
        <v>1000377.18</v>
      </c>
      <c r="W376" s="1">
        <v>862829.07</v>
      </c>
      <c r="X376" s="1">
        <v>583788.44999999995</v>
      </c>
      <c r="Y376" s="1">
        <v>23790287.029999997</v>
      </c>
      <c r="Z376" s="1">
        <v>324942.3</v>
      </c>
      <c r="AA376" s="1">
        <v>456547.5</v>
      </c>
      <c r="AB376" s="1">
        <v>982490.22</v>
      </c>
      <c r="AC376" s="1">
        <v>105919.02</v>
      </c>
      <c r="AD376" s="1">
        <v>2085508.98</v>
      </c>
      <c r="AE376" s="1">
        <v>557556.68999999994</v>
      </c>
      <c r="AF376" s="1">
        <v>4481470.26</v>
      </c>
      <c r="AG376" s="1">
        <v>3225051.54</v>
      </c>
      <c r="AH376" s="1">
        <v>11563745.086379999</v>
      </c>
      <c r="AI376" s="1">
        <v>23783231.596379995</v>
      </c>
      <c r="AJ376" s="1">
        <v>3302372.42</v>
      </c>
      <c r="AK376" s="1">
        <v>20480859.176380001</v>
      </c>
      <c r="AL376" s="33">
        <v>23972490.55638</v>
      </c>
      <c r="AM376" s="1">
        <v>1350060.99</v>
      </c>
      <c r="AN376" s="1">
        <v>1350060.99</v>
      </c>
      <c r="AO376" s="1">
        <v>1405998.57</v>
      </c>
      <c r="AP376" s="1">
        <v>1405998.57</v>
      </c>
      <c r="AQ376" s="1">
        <v>1029553.79</v>
      </c>
      <c r="AR376" s="1">
        <v>1029553.79</v>
      </c>
      <c r="AS376" s="1">
        <v>1072640.8400000001</v>
      </c>
      <c r="AT376" s="1">
        <v>1072640.8400000001</v>
      </c>
      <c r="AU376" s="1">
        <v>1287320.19</v>
      </c>
      <c r="AV376" s="1">
        <v>1957815.21</v>
      </c>
      <c r="AW376" s="1">
        <v>776866.02</v>
      </c>
      <c r="AX376" s="1">
        <v>305496.65999999997</v>
      </c>
      <c r="AY376" s="1">
        <v>14044006.460000001</v>
      </c>
      <c r="AZ376" s="1">
        <v>61806784.170000002</v>
      </c>
      <c r="BA376" s="1">
        <v>5874529.5399999991</v>
      </c>
      <c r="BB376" s="1">
        <v>848811.55</v>
      </c>
      <c r="BC376" s="1">
        <v>1747981.27</v>
      </c>
    </row>
    <row r="377" spans="1:55" x14ac:dyDescent="0.25">
      <c r="A377" s="10" t="s">
        <v>780</v>
      </c>
      <c r="B377" s="10" t="s">
        <v>781</v>
      </c>
      <c r="C377">
        <v>935.62</v>
      </c>
      <c r="D377" s="1">
        <v>15295267.109999999</v>
      </c>
      <c r="E377" s="1">
        <v>16104052.93</v>
      </c>
      <c r="F377" s="12">
        <v>1.0528781755940189</v>
      </c>
      <c r="G377" s="28">
        <v>4</v>
      </c>
      <c r="H377" s="1">
        <v>1176.95</v>
      </c>
      <c r="I377" s="1">
        <v>1694755.29</v>
      </c>
      <c r="J377" s="1">
        <v>1695932.24</v>
      </c>
      <c r="K377" s="30">
        <v>1.05731</v>
      </c>
      <c r="L377" s="1">
        <v>3440836.97</v>
      </c>
      <c r="M377" s="1">
        <v>688167.39</v>
      </c>
      <c r="N377" s="1">
        <v>336376.56</v>
      </c>
      <c r="O377" s="1">
        <v>149100.53</v>
      </c>
      <c r="P377" s="1">
        <v>143185.18</v>
      </c>
      <c r="Q377" s="1">
        <v>207604.66</v>
      </c>
      <c r="R377" s="1">
        <v>79662.89</v>
      </c>
      <c r="S377" s="1">
        <v>124478.53</v>
      </c>
      <c r="T377" s="1">
        <v>170989.04</v>
      </c>
      <c r="U377" s="1">
        <v>92983.96</v>
      </c>
      <c r="V377" s="1">
        <v>255336.71</v>
      </c>
      <c r="W377" s="1">
        <v>220228.87</v>
      </c>
      <c r="X377" s="1">
        <v>149366.34</v>
      </c>
      <c r="Y377" s="1">
        <v>6058317.6299999999</v>
      </c>
      <c r="Z377" s="1">
        <v>83066.400000000009</v>
      </c>
      <c r="AA377" s="1">
        <v>116952.5</v>
      </c>
      <c r="AB377" s="1">
        <v>251681.78000000003</v>
      </c>
      <c r="AC377" s="1">
        <v>27132.980000000003</v>
      </c>
      <c r="AD377" s="1">
        <v>267119.51</v>
      </c>
      <c r="AE377" s="1">
        <v>141243.22000000003</v>
      </c>
      <c r="AF377" s="1">
        <v>1148005.74</v>
      </c>
      <c r="AG377" s="1">
        <v>826152.46</v>
      </c>
      <c r="AH377" s="1">
        <v>2903541.6106199999</v>
      </c>
      <c r="AI377" s="1">
        <v>5764896.2006199993</v>
      </c>
      <c r="AJ377" s="1">
        <v>845959.53</v>
      </c>
      <c r="AK377" s="1">
        <v>4918936.67062</v>
      </c>
      <c r="AL377" s="33">
        <v>5813378.1406199997</v>
      </c>
      <c r="AM377" s="1">
        <v>331845.89</v>
      </c>
      <c r="AN377" s="1">
        <v>331845.89</v>
      </c>
      <c r="AO377" s="1">
        <v>346208.25</v>
      </c>
      <c r="AP377" s="1">
        <v>346208.25</v>
      </c>
      <c r="AQ377" s="1">
        <v>241892.22</v>
      </c>
      <c r="AR377" s="1">
        <v>241892.22</v>
      </c>
      <c r="AS377" s="1">
        <v>251719.09</v>
      </c>
      <c r="AT377" s="1">
        <v>251719.09</v>
      </c>
      <c r="AU377" s="1">
        <v>302365.28000000003</v>
      </c>
      <c r="AV377" s="1">
        <v>501170.45</v>
      </c>
      <c r="AW377" s="1">
        <v>198865.7</v>
      </c>
      <c r="AX377" s="1">
        <v>77838.87</v>
      </c>
      <c r="AY377" s="1">
        <v>3423571.2</v>
      </c>
      <c r="AZ377" s="1">
        <v>15295267.109999999</v>
      </c>
      <c r="BA377" s="1">
        <v>907838.77999999991</v>
      </c>
      <c r="BB377" s="1">
        <v>114746.78000000001</v>
      </c>
      <c r="BC377" s="1">
        <v>362268.78999999992</v>
      </c>
    </row>
    <row r="378" spans="1:55" x14ac:dyDescent="0.25">
      <c r="A378" s="10" t="s">
        <v>782</v>
      </c>
      <c r="B378" s="10" t="s">
        <v>783</v>
      </c>
      <c r="C378">
        <v>1007.13</v>
      </c>
      <c r="D378" s="1">
        <v>13217981.08</v>
      </c>
      <c r="E378" s="1">
        <v>12787845.740000002</v>
      </c>
      <c r="F378" s="12">
        <v>0.96745831777208158</v>
      </c>
      <c r="G378" s="28">
        <v>3</v>
      </c>
      <c r="H378" s="1">
        <v>21661.72</v>
      </c>
      <c r="I378" s="1">
        <v>676482.95999999985</v>
      </c>
      <c r="J378" s="1">
        <v>698144.67999999982</v>
      </c>
      <c r="K378" s="30">
        <v>1.05731</v>
      </c>
      <c r="L378" s="1">
        <v>3330632.23</v>
      </c>
      <c r="M378" s="1">
        <v>666126.43999999994</v>
      </c>
      <c r="N378" s="1">
        <v>362307.09</v>
      </c>
      <c r="O378" s="1">
        <v>160625.21</v>
      </c>
      <c r="P378" s="1">
        <v>115413.86</v>
      </c>
      <c r="Q378" s="1">
        <v>227190.01</v>
      </c>
      <c r="R378" s="1">
        <v>86087.32</v>
      </c>
      <c r="S378" s="1">
        <v>134076.87</v>
      </c>
      <c r="T378" s="1">
        <v>184205.58</v>
      </c>
      <c r="U378" s="1">
        <v>100482.67</v>
      </c>
      <c r="V378" s="1">
        <v>275072.88</v>
      </c>
      <c r="W378" s="1">
        <v>237251.39</v>
      </c>
      <c r="X378" s="1">
        <v>160883.74</v>
      </c>
      <c r="Y378" s="1">
        <v>6040355.29</v>
      </c>
      <c r="Z378" s="1">
        <v>89847</v>
      </c>
      <c r="AA378" s="1">
        <v>125891.24999999997</v>
      </c>
      <c r="AB378" s="1">
        <v>270917.96999999997</v>
      </c>
      <c r="AC378" s="1">
        <v>29206.769999999997</v>
      </c>
      <c r="AD378" s="1">
        <v>287535.61</v>
      </c>
      <c r="AE378" s="1">
        <v>155313.97999999998</v>
      </c>
      <c r="AF378" s="1">
        <v>1235748.5099999998</v>
      </c>
      <c r="AG378" s="1">
        <v>889295.7899999998</v>
      </c>
      <c r="AH378" s="1">
        <v>2415681.1056300001</v>
      </c>
      <c r="AI378" s="1">
        <v>5499437.98563</v>
      </c>
      <c r="AJ378" s="1">
        <v>910616.73</v>
      </c>
      <c r="AK378" s="1">
        <v>4588821.2556299996</v>
      </c>
      <c r="AL378" s="33">
        <v>5551625.4256299995</v>
      </c>
      <c r="AM378" s="1">
        <v>107339.67</v>
      </c>
      <c r="AN378" s="1">
        <v>107339.67</v>
      </c>
      <c r="AO378" s="1">
        <v>111875.15</v>
      </c>
      <c r="AP378" s="1">
        <v>111875.15</v>
      </c>
      <c r="AQ378" s="1">
        <v>65764.44</v>
      </c>
      <c r="AR378" s="1">
        <v>65764.44</v>
      </c>
      <c r="AS378" s="1">
        <v>68032.179999999993</v>
      </c>
      <c r="AT378" s="1">
        <v>68032.179999999993</v>
      </c>
      <c r="AU378" s="1">
        <v>82394.539999999994</v>
      </c>
      <c r="AV378" s="1">
        <v>539722.03</v>
      </c>
      <c r="AW378" s="1">
        <v>214163.06</v>
      </c>
      <c r="AX378" s="1">
        <v>83697.710000000006</v>
      </c>
      <c r="AY378" s="1">
        <v>1626000.22</v>
      </c>
      <c r="AZ378" s="1">
        <v>13217981.08</v>
      </c>
      <c r="BA378" s="1">
        <v>98764.21</v>
      </c>
      <c r="BB378" s="1">
        <v>20892.96</v>
      </c>
      <c r="BC378" s="1">
        <v>299289.95</v>
      </c>
    </row>
    <row r="379" spans="1:55" x14ac:dyDescent="0.25">
      <c r="A379" s="10" t="s">
        <v>784</v>
      </c>
      <c r="B379" s="10" t="s">
        <v>785</v>
      </c>
      <c r="C379">
        <v>621.04</v>
      </c>
      <c r="D379" s="1">
        <v>9240655.3599999994</v>
      </c>
      <c r="E379" s="1">
        <v>9658983.4800000004</v>
      </c>
      <c r="F379" s="12">
        <v>1.0452703951941349</v>
      </c>
      <c r="G379" s="28">
        <v>4</v>
      </c>
      <c r="H379" s="1">
        <v>711.05</v>
      </c>
      <c r="I379" s="1">
        <v>741453.21999999986</v>
      </c>
      <c r="J379" s="1">
        <v>742164.2699999999</v>
      </c>
      <c r="K379" s="30">
        <v>1.05731</v>
      </c>
      <c r="L379" s="1">
        <v>2188248.42</v>
      </c>
      <c r="M379" s="1">
        <v>437649.68</v>
      </c>
      <c r="N379" s="1">
        <v>223290.65</v>
      </c>
      <c r="O379" s="1">
        <v>98680.06</v>
      </c>
      <c r="P379" s="1">
        <v>84230.93</v>
      </c>
      <c r="Q379" s="1">
        <v>137097.42000000001</v>
      </c>
      <c r="R379" s="1">
        <v>52680.3</v>
      </c>
      <c r="S379" s="1">
        <v>82485.77</v>
      </c>
      <c r="T379" s="1">
        <v>113166.65</v>
      </c>
      <c r="U379" s="1">
        <v>61789.34</v>
      </c>
      <c r="V379" s="1">
        <v>168990.96</v>
      </c>
      <c r="W379" s="1">
        <v>145755.34</v>
      </c>
      <c r="X379" s="1">
        <v>98977.69</v>
      </c>
      <c r="Y379" s="1">
        <v>3893043.2099999995</v>
      </c>
      <c r="Z379" s="1">
        <v>54858.6</v>
      </c>
      <c r="AA379" s="1">
        <v>77630</v>
      </c>
      <c r="AB379" s="1">
        <v>167059.76</v>
      </c>
      <c r="AC379" s="1">
        <v>18010.16</v>
      </c>
      <c r="AD379" s="1">
        <v>177306.91</v>
      </c>
      <c r="AE379" s="1">
        <v>92907.47</v>
      </c>
      <c r="AF379" s="1">
        <v>762016.08</v>
      </c>
      <c r="AG379" s="1">
        <v>548378.32000000007</v>
      </c>
      <c r="AH379" s="1">
        <v>1728370.7180400002</v>
      </c>
      <c r="AI379" s="1">
        <v>3626538.0180400005</v>
      </c>
      <c r="AJ379" s="1">
        <v>561525.73</v>
      </c>
      <c r="AK379" s="1">
        <v>3065012.2880400009</v>
      </c>
      <c r="AL379" s="33">
        <v>3658719.0480400007</v>
      </c>
      <c r="AM379" s="1">
        <v>160253.6</v>
      </c>
      <c r="AN379" s="1">
        <v>160253.6</v>
      </c>
      <c r="AO379" s="1">
        <v>166300.9</v>
      </c>
      <c r="AP379" s="1">
        <v>166300.9</v>
      </c>
      <c r="AQ379" s="1">
        <v>97512.8</v>
      </c>
      <c r="AR379" s="1">
        <v>97512.8</v>
      </c>
      <c r="AS379" s="1">
        <v>101292.37</v>
      </c>
      <c r="AT379" s="1">
        <v>101292.37</v>
      </c>
      <c r="AU379" s="1">
        <v>121702.02</v>
      </c>
      <c r="AV379" s="1">
        <v>332601.81</v>
      </c>
      <c r="AW379" s="1">
        <v>131977.24</v>
      </c>
      <c r="AX379" s="1">
        <v>51892.58</v>
      </c>
      <c r="AY379" s="1">
        <v>1688892.9900000002</v>
      </c>
      <c r="AZ379" s="1">
        <v>9240655.3599999994</v>
      </c>
      <c r="BA379" s="1">
        <v>301445.26999999996</v>
      </c>
      <c r="BB379" s="1">
        <v>16788.980000000003</v>
      </c>
      <c r="BC379" s="1">
        <v>211737.44999999995</v>
      </c>
    </row>
    <row r="380" spans="1:55" x14ac:dyDescent="0.25">
      <c r="A380" s="10" t="s">
        <v>786</v>
      </c>
      <c r="B380" s="10" t="s">
        <v>787</v>
      </c>
      <c r="C380">
        <v>686.97</v>
      </c>
      <c r="D380" s="1">
        <v>9528690.8800000008</v>
      </c>
      <c r="E380" s="1">
        <v>9893001.1400000025</v>
      </c>
      <c r="F380" s="12">
        <v>1.0382329812760178</v>
      </c>
      <c r="G380" s="28">
        <v>4</v>
      </c>
      <c r="H380" s="1">
        <v>733.22</v>
      </c>
      <c r="I380" s="1">
        <v>591115.29</v>
      </c>
      <c r="J380" s="1">
        <v>591848.51</v>
      </c>
      <c r="K380" s="30">
        <v>1.05731</v>
      </c>
      <c r="L380" s="1">
        <v>2361838.9</v>
      </c>
      <c r="M380" s="1">
        <v>472367.78</v>
      </c>
      <c r="N380" s="1">
        <v>247060.3</v>
      </c>
      <c r="O380" s="1">
        <v>109484.45</v>
      </c>
      <c r="P380" s="1">
        <v>85026.4</v>
      </c>
      <c r="Q380" s="1">
        <v>151982.28</v>
      </c>
      <c r="R380" s="1">
        <v>58462.28</v>
      </c>
      <c r="S380" s="1">
        <v>91484.22</v>
      </c>
      <c r="T380" s="1">
        <v>125557.16</v>
      </c>
      <c r="U380" s="1">
        <v>68388.2</v>
      </c>
      <c r="V380" s="1">
        <v>187493.62</v>
      </c>
      <c r="W380" s="1">
        <v>161713.95000000001</v>
      </c>
      <c r="X380" s="1">
        <v>109775.26</v>
      </c>
      <c r="Y380" s="1">
        <v>4230634.8</v>
      </c>
      <c r="Z380" s="1">
        <v>61287.3</v>
      </c>
      <c r="AA380" s="1">
        <v>85871.25</v>
      </c>
      <c r="AB380" s="1">
        <v>184794.93</v>
      </c>
      <c r="AC380" s="1">
        <v>19922.129999999997</v>
      </c>
      <c r="AD380" s="1">
        <v>196129.93</v>
      </c>
      <c r="AE380" s="1">
        <v>103672.98000000001</v>
      </c>
      <c r="AF380" s="1">
        <v>842912.19</v>
      </c>
      <c r="AG380" s="1">
        <v>606594.51</v>
      </c>
      <c r="AH380" s="1">
        <v>1760161.6994699999</v>
      </c>
      <c r="AI380" s="1">
        <v>3861346.9194699996</v>
      </c>
      <c r="AJ380" s="1">
        <v>621137.66</v>
      </c>
      <c r="AK380" s="1">
        <v>3240209.2594699999</v>
      </c>
      <c r="AL380" s="33">
        <v>3896944.3094699997</v>
      </c>
      <c r="AM380" s="1">
        <v>120946.11</v>
      </c>
      <c r="AN380" s="1">
        <v>120946.11</v>
      </c>
      <c r="AO380" s="1">
        <v>126237.5</v>
      </c>
      <c r="AP380" s="1">
        <v>126237.5</v>
      </c>
      <c r="AQ380" s="1">
        <v>62740.79</v>
      </c>
      <c r="AR380" s="1">
        <v>62740.79</v>
      </c>
      <c r="AS380" s="1">
        <v>65764.44</v>
      </c>
      <c r="AT380" s="1">
        <v>65764.44</v>
      </c>
      <c r="AU380" s="1">
        <v>78614.97</v>
      </c>
      <c r="AV380" s="1">
        <v>368129.73</v>
      </c>
      <c r="AW380" s="1">
        <v>146074.79999999999</v>
      </c>
      <c r="AX380" s="1">
        <v>56914.44</v>
      </c>
      <c r="AY380" s="1">
        <v>1401111.6199999999</v>
      </c>
      <c r="AZ380" s="1">
        <v>9528690.8800000008</v>
      </c>
      <c r="BA380" s="1">
        <v>105281.35999999999</v>
      </c>
      <c r="BB380" s="1">
        <v>26671.280000000002</v>
      </c>
      <c r="BC380" s="1">
        <v>190653.69</v>
      </c>
    </row>
    <row r="381" spans="1:55" x14ac:dyDescent="0.25">
      <c r="A381" s="10" t="s">
        <v>788</v>
      </c>
      <c r="B381" s="10" t="s">
        <v>789</v>
      </c>
      <c r="C381">
        <v>1321.64</v>
      </c>
      <c r="D381" s="1">
        <v>17059849.870000001</v>
      </c>
      <c r="E381" s="1">
        <v>18120569.57</v>
      </c>
      <c r="F381" s="12">
        <v>1.0621763795158181</v>
      </c>
      <c r="G381" s="28">
        <v>4</v>
      </c>
      <c r="H381" s="1">
        <v>1312.73</v>
      </c>
      <c r="I381" s="1">
        <v>920644.39999999991</v>
      </c>
      <c r="J381" s="1">
        <v>921957.12999999989</v>
      </c>
      <c r="K381" s="30">
        <v>1.05731</v>
      </c>
      <c r="L381" s="1">
        <v>4358489.53</v>
      </c>
      <c r="M381" s="1">
        <v>871697.9</v>
      </c>
      <c r="N381" s="1">
        <v>475393</v>
      </c>
      <c r="O381" s="1">
        <v>211045.68</v>
      </c>
      <c r="P381" s="1">
        <v>147969.54999999999</v>
      </c>
      <c r="Q381" s="1">
        <v>298480.67</v>
      </c>
      <c r="R381" s="1">
        <v>112427.47</v>
      </c>
      <c r="S381" s="1">
        <v>175769.68</v>
      </c>
      <c r="T381" s="1">
        <v>242027.96</v>
      </c>
      <c r="U381" s="1">
        <v>131677.29</v>
      </c>
      <c r="V381" s="1">
        <v>361418.63</v>
      </c>
      <c r="W381" s="1">
        <v>311724.93</v>
      </c>
      <c r="X381" s="1">
        <v>210912.47</v>
      </c>
      <c r="Y381" s="1">
        <v>7909034.7599999988</v>
      </c>
      <c r="Z381" s="1">
        <v>117538.20000000001</v>
      </c>
      <c r="AA381" s="1">
        <v>165205.00000000003</v>
      </c>
      <c r="AB381" s="1">
        <v>355521.16000000003</v>
      </c>
      <c r="AC381" s="1">
        <v>38327.560000000012</v>
      </c>
      <c r="AD381" s="1">
        <v>377328.22</v>
      </c>
      <c r="AE381" s="1">
        <v>203698.32</v>
      </c>
      <c r="AF381" s="1">
        <v>1621652.2800000003</v>
      </c>
      <c r="AG381" s="1">
        <v>1167008.1200000001</v>
      </c>
      <c r="AH381" s="1">
        <v>3107747.3906400003</v>
      </c>
      <c r="AI381" s="1">
        <v>7154026.2506400011</v>
      </c>
      <c r="AJ381" s="1">
        <v>1194987.23</v>
      </c>
      <c r="AK381" s="1">
        <v>5959039.0206400007</v>
      </c>
      <c r="AL381" s="33">
        <v>7222510.9606400002</v>
      </c>
      <c r="AM381" s="1">
        <v>161765.42000000001</v>
      </c>
      <c r="AN381" s="1">
        <v>161765.42000000001</v>
      </c>
      <c r="AO381" s="1">
        <v>168568.64</v>
      </c>
      <c r="AP381" s="1">
        <v>168568.64</v>
      </c>
      <c r="AQ381" s="1">
        <v>31748.35</v>
      </c>
      <c r="AR381" s="1">
        <v>31748.35</v>
      </c>
      <c r="AS381" s="1">
        <v>32504.26</v>
      </c>
      <c r="AT381" s="1">
        <v>32504.26</v>
      </c>
      <c r="AU381" s="1">
        <v>39307.480000000003</v>
      </c>
      <c r="AV381" s="1">
        <v>708290.67</v>
      </c>
      <c r="AW381" s="1">
        <v>281051.53000000003</v>
      </c>
      <c r="AX381" s="1">
        <v>110480.98</v>
      </c>
      <c r="AY381" s="1">
        <v>1928304.0000000002</v>
      </c>
      <c r="AZ381" s="1">
        <v>17059849.870000001</v>
      </c>
      <c r="BA381" s="1">
        <v>148889.96</v>
      </c>
      <c r="BB381" s="1">
        <v>6034.6399999999994</v>
      </c>
      <c r="BC381" s="1">
        <v>364751.66</v>
      </c>
    </row>
    <row r="382" spans="1:55" x14ac:dyDescent="0.25">
      <c r="A382" s="10" t="s">
        <v>790</v>
      </c>
      <c r="B382" s="10" t="s">
        <v>791</v>
      </c>
      <c r="C382">
        <v>2403.31</v>
      </c>
      <c r="D382" s="1">
        <v>40048236.109999999</v>
      </c>
      <c r="E382" s="1">
        <v>32389736.840000004</v>
      </c>
      <c r="F382" s="12">
        <v>0.80876812529359621</v>
      </c>
      <c r="G382" s="28">
        <v>2</v>
      </c>
      <c r="H382" s="1">
        <v>138241.28</v>
      </c>
      <c r="I382" s="1">
        <v>12566071.330000002</v>
      </c>
      <c r="J382" s="1">
        <v>12704312.610000001</v>
      </c>
      <c r="K382" s="30">
        <v>1.05731</v>
      </c>
      <c r="L382" s="1">
        <v>9077845.5800000001</v>
      </c>
      <c r="M382" s="1">
        <v>1815569.11</v>
      </c>
      <c r="N382" s="1">
        <v>865071.21</v>
      </c>
      <c r="O382" s="1">
        <v>383915.86</v>
      </c>
      <c r="P382" s="1">
        <v>369230.81</v>
      </c>
      <c r="Q382" s="1">
        <v>533504.81999999995</v>
      </c>
      <c r="R382" s="1">
        <v>205581.66</v>
      </c>
      <c r="S382" s="1">
        <v>320044.79999999999</v>
      </c>
      <c r="T382" s="1">
        <v>440276.12</v>
      </c>
      <c r="U382" s="1">
        <v>239958.61</v>
      </c>
      <c r="V382" s="1">
        <v>657461.19999999995</v>
      </c>
      <c r="W382" s="1">
        <v>567062.75</v>
      </c>
      <c r="X382" s="1">
        <v>384033.46</v>
      </c>
      <c r="Y382" s="1">
        <v>15859555.989999998</v>
      </c>
      <c r="Z382" s="1">
        <v>214182.9</v>
      </c>
      <c r="AA382" s="1">
        <v>300413.75</v>
      </c>
      <c r="AB382" s="1">
        <v>646490.39</v>
      </c>
      <c r="AC382" s="1">
        <v>69695.990000000005</v>
      </c>
      <c r="AD382" s="1">
        <v>1372290.01</v>
      </c>
      <c r="AE382" s="1">
        <v>363065.61</v>
      </c>
      <c r="AF382" s="1">
        <v>2948861.37</v>
      </c>
      <c r="AG382" s="1">
        <v>2122122.73</v>
      </c>
      <c r="AH382" s="1">
        <v>7473948.4748100005</v>
      </c>
      <c r="AI382" s="1">
        <v>15511071.224810001</v>
      </c>
      <c r="AJ382" s="1">
        <v>2173000.7999999998</v>
      </c>
      <c r="AK382" s="1">
        <v>13338070.424810003</v>
      </c>
      <c r="AL382" s="33">
        <v>15635605.894810004</v>
      </c>
      <c r="AM382" s="1">
        <v>986466.74</v>
      </c>
      <c r="AN382" s="1">
        <v>986466.74</v>
      </c>
      <c r="AO382" s="1">
        <v>1028041.96</v>
      </c>
      <c r="AP382" s="1">
        <v>1028041.96</v>
      </c>
      <c r="AQ382" s="1">
        <v>473201.67</v>
      </c>
      <c r="AR382" s="1">
        <v>473201.67</v>
      </c>
      <c r="AS382" s="1">
        <v>492855.41</v>
      </c>
      <c r="AT382" s="1">
        <v>492855.41</v>
      </c>
      <c r="AU382" s="1">
        <v>591880.04</v>
      </c>
      <c r="AV382" s="1">
        <v>1288076.1100000001</v>
      </c>
      <c r="AW382" s="1">
        <v>511111.85</v>
      </c>
      <c r="AX382" s="1">
        <v>200874.52</v>
      </c>
      <c r="AY382" s="1">
        <v>8553074.0800000001</v>
      </c>
      <c r="AZ382" s="1">
        <v>40048236.109999999</v>
      </c>
      <c r="BA382" s="1">
        <v>4771281.7899999991</v>
      </c>
      <c r="BB382" s="1">
        <v>390183.92</v>
      </c>
      <c r="BC382" s="1">
        <v>636691.94999999995</v>
      </c>
    </row>
    <row r="383" spans="1:55" x14ac:dyDescent="0.25">
      <c r="A383" s="10" t="s">
        <v>792</v>
      </c>
      <c r="B383" s="10" t="s">
        <v>793</v>
      </c>
      <c r="C383">
        <v>1689.8</v>
      </c>
      <c r="D383" s="1">
        <v>27456149.93</v>
      </c>
      <c r="E383" s="1">
        <v>20703399.079999998</v>
      </c>
      <c r="F383" s="12">
        <v>0.75405324973762622</v>
      </c>
      <c r="G383" s="28">
        <v>2</v>
      </c>
      <c r="H383" s="1">
        <v>166359.35</v>
      </c>
      <c r="I383" s="1">
        <v>9412721.6799999997</v>
      </c>
      <c r="J383" s="1">
        <v>9579081.0299999993</v>
      </c>
      <c r="K383" s="30">
        <v>1.05731</v>
      </c>
      <c r="L383" s="1">
        <v>6131129.2199999997</v>
      </c>
      <c r="M383" s="1">
        <v>1226225.8400000001</v>
      </c>
      <c r="N383" s="1">
        <v>607926.81000000006</v>
      </c>
      <c r="O383" s="1">
        <v>270109.65999999997</v>
      </c>
      <c r="P383" s="1">
        <v>250707.17</v>
      </c>
      <c r="Q383" s="1">
        <v>377605.47</v>
      </c>
      <c r="R383" s="1">
        <v>143907.16</v>
      </c>
      <c r="S383" s="1">
        <v>224961.2</v>
      </c>
      <c r="T383" s="1">
        <v>309762.75</v>
      </c>
      <c r="U383" s="1">
        <v>168570.92</v>
      </c>
      <c r="V383" s="1">
        <v>462566.51</v>
      </c>
      <c r="W383" s="1">
        <v>398965.35</v>
      </c>
      <c r="X383" s="1">
        <v>269939.17</v>
      </c>
      <c r="Y383" s="1">
        <v>10842377.229999999</v>
      </c>
      <c r="Z383" s="1">
        <v>150192</v>
      </c>
      <c r="AA383" s="1">
        <v>211225</v>
      </c>
      <c r="AB383" s="1">
        <v>454556.2</v>
      </c>
      <c r="AC383" s="1">
        <v>49004.2</v>
      </c>
      <c r="AD383" s="1">
        <v>964875.8</v>
      </c>
      <c r="AE383" s="1">
        <v>256938.27</v>
      </c>
      <c r="AF383" s="1">
        <v>2073384.5999999999</v>
      </c>
      <c r="AG383" s="1">
        <v>1492093.4</v>
      </c>
      <c r="AH383" s="1">
        <v>5101496.2878</v>
      </c>
      <c r="AI383" s="1">
        <v>10753765.7578</v>
      </c>
      <c r="AJ383" s="1">
        <v>1527866.46</v>
      </c>
      <c r="AK383" s="1">
        <v>9225899.297799997</v>
      </c>
      <c r="AL383" s="33">
        <v>10841327.777799997</v>
      </c>
      <c r="AM383" s="1">
        <v>547281.16</v>
      </c>
      <c r="AN383" s="1">
        <v>547281.16</v>
      </c>
      <c r="AO383" s="1">
        <v>569958.56000000006</v>
      </c>
      <c r="AP383" s="1">
        <v>569958.56000000006</v>
      </c>
      <c r="AQ383" s="1">
        <v>399878.08</v>
      </c>
      <c r="AR383" s="1">
        <v>399878.08</v>
      </c>
      <c r="AS383" s="1">
        <v>416508.17</v>
      </c>
      <c r="AT383" s="1">
        <v>416508.17</v>
      </c>
      <c r="AU383" s="1">
        <v>499658.63</v>
      </c>
      <c r="AV383" s="1">
        <v>905584.02</v>
      </c>
      <c r="AW383" s="1">
        <v>359338.03</v>
      </c>
      <c r="AX383" s="1">
        <v>140612.16</v>
      </c>
      <c r="AY383" s="1">
        <v>5772444.7800000003</v>
      </c>
      <c r="AZ383" s="1">
        <v>27456149.93</v>
      </c>
      <c r="BA383" s="1">
        <v>1692062.2099999997</v>
      </c>
      <c r="BB383" s="1">
        <v>527130.79</v>
      </c>
      <c r="BC383" s="1">
        <v>629087.77</v>
      </c>
    </row>
    <row r="384" spans="1:55" x14ac:dyDescent="0.25">
      <c r="A384" s="10" t="s">
        <v>794</v>
      </c>
      <c r="B384" s="10" t="s">
        <v>795</v>
      </c>
      <c r="C384">
        <v>1335.79</v>
      </c>
      <c r="D384" s="1">
        <v>21020140.600000001</v>
      </c>
      <c r="E384" s="1">
        <v>15770802.949999999</v>
      </c>
      <c r="F384" s="12">
        <v>0.7502710495666236</v>
      </c>
      <c r="G384" s="28">
        <v>2</v>
      </c>
      <c r="H384" s="1">
        <v>89994.49</v>
      </c>
      <c r="I384" s="1">
        <v>2865620.75</v>
      </c>
      <c r="J384" s="1">
        <v>2955615.24</v>
      </c>
      <c r="K384" s="30">
        <v>1.05731</v>
      </c>
      <c r="L384" s="1">
        <v>4901590.03</v>
      </c>
      <c r="M384" s="1">
        <v>980318</v>
      </c>
      <c r="N384" s="1">
        <v>480435.05</v>
      </c>
      <c r="O384" s="1">
        <v>213206.56</v>
      </c>
      <c r="P384" s="1">
        <v>190473.58</v>
      </c>
      <c r="Q384" s="1">
        <v>296913.84000000003</v>
      </c>
      <c r="R384" s="1">
        <v>114354.8</v>
      </c>
      <c r="S384" s="1">
        <v>177569.37</v>
      </c>
      <c r="T384" s="1">
        <v>244506.06</v>
      </c>
      <c r="U384" s="1">
        <v>133476.98000000001</v>
      </c>
      <c r="V384" s="1">
        <v>365119.17</v>
      </c>
      <c r="W384" s="1">
        <v>314916.65000000002</v>
      </c>
      <c r="X384" s="1">
        <v>213071.98</v>
      </c>
      <c r="Y384" s="1">
        <v>8625952.0700000003</v>
      </c>
      <c r="Z384" s="1">
        <v>118781.1</v>
      </c>
      <c r="AA384" s="1">
        <v>166973.75</v>
      </c>
      <c r="AB384" s="1">
        <v>359327.51</v>
      </c>
      <c r="AC384" s="1">
        <v>38737.910000000003</v>
      </c>
      <c r="AD384" s="1">
        <v>762736.09</v>
      </c>
      <c r="AE384" s="1">
        <v>201717.43</v>
      </c>
      <c r="AF384" s="1">
        <v>1639014.33</v>
      </c>
      <c r="AG384" s="1">
        <v>1179502.57</v>
      </c>
      <c r="AH384" s="1">
        <v>3883561.8042899999</v>
      </c>
      <c r="AI384" s="1">
        <v>8350352.4942899998</v>
      </c>
      <c r="AJ384" s="1">
        <v>1207781.24</v>
      </c>
      <c r="AK384" s="1">
        <v>7142571.2542899987</v>
      </c>
      <c r="AL384" s="33">
        <v>8419570.4342899993</v>
      </c>
      <c r="AM384" s="1">
        <v>459595.23</v>
      </c>
      <c r="AN384" s="1">
        <v>459595.23</v>
      </c>
      <c r="AO384" s="1">
        <v>478493.06</v>
      </c>
      <c r="AP384" s="1">
        <v>478493.06</v>
      </c>
      <c r="AQ384" s="1">
        <v>185198.73</v>
      </c>
      <c r="AR384" s="1">
        <v>185198.73</v>
      </c>
      <c r="AS384" s="1">
        <v>192757.86</v>
      </c>
      <c r="AT384" s="1">
        <v>192757.86</v>
      </c>
      <c r="AU384" s="1">
        <v>231309.44</v>
      </c>
      <c r="AV384" s="1">
        <v>715849.81</v>
      </c>
      <c r="AW384" s="1">
        <v>284051.01</v>
      </c>
      <c r="AX384" s="1">
        <v>111317.96</v>
      </c>
      <c r="AY384" s="1">
        <v>3974617.9799999995</v>
      </c>
      <c r="AZ384" s="1">
        <v>21020140.600000001</v>
      </c>
      <c r="BA384" s="1">
        <v>1128241.6999999997</v>
      </c>
      <c r="BB384" s="1">
        <v>140900.90000000002</v>
      </c>
      <c r="BC384" s="1">
        <v>560401.70000000019</v>
      </c>
    </row>
    <row r="385" spans="1:55" x14ac:dyDescent="0.25">
      <c r="A385" s="10" t="s">
        <v>796</v>
      </c>
      <c r="B385" s="10" t="s">
        <v>797</v>
      </c>
      <c r="C385">
        <v>592.46</v>
      </c>
      <c r="D385" s="1">
        <v>7924177.8099999996</v>
      </c>
      <c r="E385" s="1">
        <v>10472001.559999999</v>
      </c>
      <c r="F385" s="12">
        <v>1.3215253129207609</v>
      </c>
      <c r="G385" s="28">
        <v>4</v>
      </c>
      <c r="H385" s="1">
        <v>609.75</v>
      </c>
      <c r="I385" s="1">
        <v>569471.91999999993</v>
      </c>
      <c r="J385" s="1">
        <v>570081.66999999993</v>
      </c>
      <c r="K385" s="30">
        <v>1.05731</v>
      </c>
      <c r="L385" s="1">
        <v>1958475.13</v>
      </c>
      <c r="M385" s="1">
        <v>391695.02</v>
      </c>
      <c r="N385" s="1">
        <v>212486.26</v>
      </c>
      <c r="O385" s="1">
        <v>93638.01</v>
      </c>
      <c r="P385" s="1">
        <v>69670.509999999995</v>
      </c>
      <c r="Q385" s="1">
        <v>133180.35</v>
      </c>
      <c r="R385" s="1">
        <v>50110.53</v>
      </c>
      <c r="S385" s="1">
        <v>78586.44</v>
      </c>
      <c r="T385" s="1">
        <v>107384.42</v>
      </c>
      <c r="U385" s="1">
        <v>58789.86</v>
      </c>
      <c r="V385" s="1">
        <v>160356.39000000001</v>
      </c>
      <c r="W385" s="1">
        <v>138307.98000000001</v>
      </c>
      <c r="X385" s="1">
        <v>94298.75</v>
      </c>
      <c r="Y385" s="1">
        <v>3546979.6499999994</v>
      </c>
      <c r="Z385" s="1">
        <v>52826.399999999994</v>
      </c>
      <c r="AA385" s="1">
        <v>74057.5</v>
      </c>
      <c r="AB385" s="1">
        <v>159371.74</v>
      </c>
      <c r="AC385" s="1">
        <v>17181.34</v>
      </c>
      <c r="AD385" s="1">
        <v>169147.33000000002</v>
      </c>
      <c r="AE385" s="1">
        <v>91731.14</v>
      </c>
      <c r="AF385" s="1">
        <v>726948.41999999993</v>
      </c>
      <c r="AG385" s="1">
        <v>523142.18</v>
      </c>
      <c r="AH385" s="1">
        <v>1453415.7594599999</v>
      </c>
      <c r="AI385" s="1">
        <v>3267821.8094600001</v>
      </c>
      <c r="AJ385" s="1">
        <v>535684.55000000005</v>
      </c>
      <c r="AK385" s="1">
        <v>2732137.2594599994</v>
      </c>
      <c r="AL385" s="33">
        <v>3298521.8894599993</v>
      </c>
      <c r="AM385" s="1">
        <v>62740.79</v>
      </c>
      <c r="AN385" s="1">
        <v>62740.79</v>
      </c>
      <c r="AO385" s="1">
        <v>65008.53</v>
      </c>
      <c r="AP385" s="1">
        <v>65008.53</v>
      </c>
      <c r="AQ385" s="1">
        <v>61984.88</v>
      </c>
      <c r="AR385" s="1">
        <v>61984.88</v>
      </c>
      <c r="AS385" s="1">
        <v>64252.62</v>
      </c>
      <c r="AT385" s="1">
        <v>64252.62</v>
      </c>
      <c r="AU385" s="1">
        <v>77859.06</v>
      </c>
      <c r="AV385" s="1">
        <v>317483.53999999998</v>
      </c>
      <c r="AW385" s="1">
        <v>125978.27</v>
      </c>
      <c r="AX385" s="1">
        <v>49381.65</v>
      </c>
      <c r="AY385" s="1">
        <v>1078676.1599999999</v>
      </c>
      <c r="AZ385" s="1">
        <v>7924177.8099999996</v>
      </c>
      <c r="BA385" s="1">
        <v>49564.11</v>
      </c>
      <c r="BB385" s="1">
        <v>10313.019999999999</v>
      </c>
      <c r="BC385" s="1">
        <v>252857.17000000004</v>
      </c>
    </row>
    <row r="386" spans="1:55" x14ac:dyDescent="0.25">
      <c r="A386" s="10" t="s">
        <v>798</v>
      </c>
      <c r="B386" s="10" t="s">
        <v>799</v>
      </c>
      <c r="C386">
        <v>3522.81</v>
      </c>
      <c r="D386" s="1">
        <v>63215414.890000001</v>
      </c>
      <c r="E386" s="1">
        <v>47805518.890000001</v>
      </c>
      <c r="F386" s="12">
        <v>0.75623198824504301</v>
      </c>
      <c r="G386" s="28">
        <v>2</v>
      </c>
      <c r="H386" s="1">
        <v>407711.07</v>
      </c>
      <c r="I386" s="1">
        <v>25732905.699999999</v>
      </c>
      <c r="J386" s="1">
        <v>26140616.77</v>
      </c>
      <c r="K386" s="30">
        <v>1.05731</v>
      </c>
      <c r="L386" s="1">
        <v>13270667.859999999</v>
      </c>
      <c r="M386" s="1">
        <v>2654133.5699999998</v>
      </c>
      <c r="N386" s="1">
        <v>1268434.98</v>
      </c>
      <c r="O386" s="1">
        <v>563268.68000000005</v>
      </c>
      <c r="P386" s="1">
        <v>593352.57999999996</v>
      </c>
      <c r="Q386" s="1">
        <v>787330.91</v>
      </c>
      <c r="R386" s="1">
        <v>301305.62</v>
      </c>
      <c r="S386" s="1">
        <v>469419.04</v>
      </c>
      <c r="T386" s="1">
        <v>645958.59</v>
      </c>
      <c r="U386" s="1">
        <v>351839.32</v>
      </c>
      <c r="V386" s="1">
        <v>964605.37</v>
      </c>
      <c r="W386" s="1">
        <v>831975.75</v>
      </c>
      <c r="X386" s="1">
        <v>563273.06999999995</v>
      </c>
      <c r="Y386" s="1">
        <v>23265565.34</v>
      </c>
      <c r="Z386" s="1">
        <v>314037.90000000002</v>
      </c>
      <c r="AA386" s="1">
        <v>440351.25000000006</v>
      </c>
      <c r="AB386" s="1">
        <v>947635.89000000013</v>
      </c>
      <c r="AC386" s="1">
        <v>102161.49</v>
      </c>
      <c r="AD386" s="1">
        <v>2011524.51</v>
      </c>
      <c r="AE386" s="1">
        <v>536220.03</v>
      </c>
      <c r="AF386" s="1">
        <v>4322487.870000001</v>
      </c>
      <c r="AG386" s="1">
        <v>3110641.2300000004</v>
      </c>
      <c r="AH386" s="1">
        <v>11940283.634310002</v>
      </c>
      <c r="AI386" s="1">
        <v>23725343.804310001</v>
      </c>
      <c r="AJ386" s="1">
        <v>3185219.11</v>
      </c>
      <c r="AK386" s="1">
        <v>20540124.694310002</v>
      </c>
      <c r="AL386" s="33">
        <v>23907888.70431</v>
      </c>
      <c r="AM386" s="1">
        <v>1433211.44</v>
      </c>
      <c r="AN386" s="1">
        <v>1433211.44</v>
      </c>
      <c r="AO386" s="1">
        <v>1492928.59</v>
      </c>
      <c r="AP386" s="1">
        <v>1492928.59</v>
      </c>
      <c r="AQ386" s="1">
        <v>1360643.78</v>
      </c>
      <c r="AR386" s="1">
        <v>1360643.78</v>
      </c>
      <c r="AS386" s="1">
        <v>1417337.27</v>
      </c>
      <c r="AT386" s="1">
        <v>1417337.27</v>
      </c>
      <c r="AU386" s="1">
        <v>1701560.63</v>
      </c>
      <c r="AV386" s="1">
        <v>1888271.2</v>
      </c>
      <c r="AW386" s="1">
        <v>749270.78</v>
      </c>
      <c r="AX386" s="1">
        <v>294615.96000000002</v>
      </c>
      <c r="AY386" s="1">
        <v>16041960.729999999</v>
      </c>
      <c r="AZ386" s="1">
        <v>63215414.890000001</v>
      </c>
      <c r="BA386" s="1">
        <v>6853484.7800000003</v>
      </c>
      <c r="BB386" s="1">
        <v>2024210.5899999999</v>
      </c>
      <c r="BC386" s="1">
        <v>2039191.0799999996</v>
      </c>
    </row>
    <row r="387" spans="1:55" x14ac:dyDescent="0.25">
      <c r="A387" s="10" t="s">
        <v>800</v>
      </c>
      <c r="B387" s="10" t="s">
        <v>801</v>
      </c>
      <c r="C387">
        <v>299.75</v>
      </c>
      <c r="D387" s="1">
        <v>4072174.42</v>
      </c>
      <c r="E387" s="1">
        <v>4827121.5599999996</v>
      </c>
      <c r="F387" s="12">
        <v>1.1853916512741121</v>
      </c>
      <c r="G387" s="28">
        <v>4</v>
      </c>
      <c r="H387" s="1">
        <v>313.33999999999997</v>
      </c>
      <c r="I387" s="1">
        <v>279071.88999999996</v>
      </c>
      <c r="J387" s="1">
        <v>279385.23</v>
      </c>
      <c r="K387" s="30">
        <v>1.05731</v>
      </c>
      <c r="L387" s="1">
        <v>1042263.15</v>
      </c>
      <c r="M387" s="1">
        <v>208452.63</v>
      </c>
      <c r="N387" s="1">
        <v>107323.57</v>
      </c>
      <c r="O387" s="1">
        <v>47539.3</v>
      </c>
      <c r="P387" s="1">
        <v>36271.629999999997</v>
      </c>
      <c r="Q387" s="1">
        <v>63456.52</v>
      </c>
      <c r="R387" s="1">
        <v>25055.26</v>
      </c>
      <c r="S387" s="1">
        <v>39593.17</v>
      </c>
      <c r="T387" s="1">
        <v>54518.239999999998</v>
      </c>
      <c r="U387" s="1">
        <v>29694.87</v>
      </c>
      <c r="V387" s="1">
        <v>81411.7</v>
      </c>
      <c r="W387" s="1">
        <v>70217.899999999994</v>
      </c>
      <c r="X387" s="1">
        <v>47509.29</v>
      </c>
      <c r="Y387" s="1">
        <v>1853307.23</v>
      </c>
      <c r="Z387" s="1">
        <v>26910</v>
      </c>
      <c r="AA387" s="1">
        <v>37468.75</v>
      </c>
      <c r="AB387" s="1">
        <v>80632.75</v>
      </c>
      <c r="AC387" s="1">
        <v>8692.75</v>
      </c>
      <c r="AD387" s="1">
        <v>85578.62</v>
      </c>
      <c r="AE387" s="1">
        <v>43561.5</v>
      </c>
      <c r="AF387" s="1">
        <v>367793.25</v>
      </c>
      <c r="AG387" s="1">
        <v>264679.25</v>
      </c>
      <c r="AH387" s="1">
        <v>749632.18724999996</v>
      </c>
      <c r="AI387" s="1">
        <v>1664949.0572500001</v>
      </c>
      <c r="AJ387" s="1">
        <v>271024.95</v>
      </c>
      <c r="AK387" s="1">
        <v>1393924.1072500001</v>
      </c>
      <c r="AL387" s="33">
        <v>1680481.4872500002</v>
      </c>
      <c r="AM387" s="1">
        <v>47622.53</v>
      </c>
      <c r="AN387" s="1">
        <v>47622.53</v>
      </c>
      <c r="AO387" s="1">
        <v>49134.35</v>
      </c>
      <c r="AP387" s="1">
        <v>49134.35</v>
      </c>
      <c r="AQ387" s="1">
        <v>18141.91</v>
      </c>
      <c r="AR387" s="1">
        <v>18141.91</v>
      </c>
      <c r="AS387" s="1">
        <v>18897.830000000002</v>
      </c>
      <c r="AT387" s="1">
        <v>18897.830000000002</v>
      </c>
      <c r="AU387" s="1">
        <v>22677.39</v>
      </c>
      <c r="AV387" s="1">
        <v>160253.6</v>
      </c>
      <c r="AW387" s="1">
        <v>63589.03</v>
      </c>
      <c r="AX387" s="1">
        <v>24272.33</v>
      </c>
      <c r="AY387" s="1">
        <v>538385.59000000008</v>
      </c>
      <c r="AZ387" s="1">
        <v>4072174.42</v>
      </c>
      <c r="BA387" s="1">
        <v>39037.389999999992</v>
      </c>
      <c r="BB387" s="1">
        <v>5811.15</v>
      </c>
      <c r="BC387" s="1">
        <v>138182.64999999997</v>
      </c>
    </row>
    <row r="388" spans="1:55" x14ac:dyDescent="0.25">
      <c r="A388" s="10" t="s">
        <v>802</v>
      </c>
      <c r="B388" s="10" t="s">
        <v>803</v>
      </c>
      <c r="C388">
        <v>3289.89</v>
      </c>
      <c r="D388" s="1">
        <v>44163535.590000004</v>
      </c>
      <c r="E388" s="1">
        <v>50128742.030000001</v>
      </c>
      <c r="F388" s="12">
        <v>1.1350708533705056</v>
      </c>
      <c r="G388" s="28">
        <v>4</v>
      </c>
      <c r="H388" s="1">
        <v>3398.33</v>
      </c>
      <c r="I388" s="1">
        <v>2630067.7599999993</v>
      </c>
      <c r="J388" s="1">
        <v>2633466.0899999994</v>
      </c>
      <c r="K388" s="30">
        <v>1.05731</v>
      </c>
      <c r="L388" s="1">
        <v>11006068.439999999</v>
      </c>
      <c r="M388" s="1">
        <v>2201213.6800000002</v>
      </c>
      <c r="N388" s="1">
        <v>1184160.76</v>
      </c>
      <c r="O388" s="1">
        <v>525813.47</v>
      </c>
      <c r="P388" s="1">
        <v>389009.91</v>
      </c>
      <c r="Q388" s="1">
        <v>731708.53</v>
      </c>
      <c r="R388" s="1">
        <v>280747.46000000002</v>
      </c>
      <c r="S388" s="1">
        <v>438224.42</v>
      </c>
      <c r="T388" s="1">
        <v>603004.81999999995</v>
      </c>
      <c r="U388" s="1">
        <v>328743.3</v>
      </c>
      <c r="V388" s="1">
        <v>900462.81</v>
      </c>
      <c r="W388" s="1">
        <v>776652.55</v>
      </c>
      <c r="X388" s="1">
        <v>525841.5</v>
      </c>
      <c r="Y388" s="1">
        <v>19891651.649999999</v>
      </c>
      <c r="Z388" s="1">
        <v>292887.90000000002</v>
      </c>
      <c r="AA388" s="1">
        <v>411236.25</v>
      </c>
      <c r="AB388" s="1">
        <v>884980.40999999992</v>
      </c>
      <c r="AC388" s="1">
        <v>95406.81</v>
      </c>
      <c r="AD388" s="1">
        <v>939263.59000000008</v>
      </c>
      <c r="AE388" s="1">
        <v>497253.11</v>
      </c>
      <c r="AF388" s="1">
        <v>4036695.03</v>
      </c>
      <c r="AG388" s="1">
        <v>2904972.87</v>
      </c>
      <c r="AH388" s="1">
        <v>8108637.5733900005</v>
      </c>
      <c r="AI388" s="1">
        <v>18171333.543389998</v>
      </c>
      <c r="AJ388" s="1">
        <v>2974619.84</v>
      </c>
      <c r="AK388" s="1">
        <v>15196713.703389999</v>
      </c>
      <c r="AL388" s="33">
        <v>18341809.003389999</v>
      </c>
      <c r="AM388" s="1">
        <v>428602.79</v>
      </c>
      <c r="AN388" s="1">
        <v>428602.79</v>
      </c>
      <c r="AO388" s="1">
        <v>445988.79</v>
      </c>
      <c r="AP388" s="1">
        <v>445988.79</v>
      </c>
      <c r="AQ388" s="1">
        <v>270616.92</v>
      </c>
      <c r="AR388" s="1">
        <v>270616.92</v>
      </c>
      <c r="AS388" s="1">
        <v>281955.62</v>
      </c>
      <c r="AT388" s="1">
        <v>281955.62</v>
      </c>
      <c r="AU388" s="1">
        <v>337893.2</v>
      </c>
      <c r="AV388" s="1">
        <v>1763545.52</v>
      </c>
      <c r="AW388" s="1">
        <v>699779.32</v>
      </c>
      <c r="AX388" s="1">
        <v>274528.51</v>
      </c>
      <c r="AY388" s="1">
        <v>5930074.790000001</v>
      </c>
      <c r="AZ388" s="1">
        <v>44163535.590000004</v>
      </c>
      <c r="BA388" s="1">
        <v>402015.06000000011</v>
      </c>
      <c r="BB388" s="1">
        <v>138146.47999999998</v>
      </c>
      <c r="BC388" s="1">
        <v>961832.38000000012</v>
      </c>
    </row>
    <row r="389" spans="1:55" x14ac:dyDescent="0.25">
      <c r="A389" s="10" t="s">
        <v>804</v>
      </c>
      <c r="B389" s="10" t="s">
        <v>805</v>
      </c>
      <c r="C389">
        <v>2994.23</v>
      </c>
      <c r="D389" s="1">
        <v>42287064.549999997</v>
      </c>
      <c r="E389" s="1">
        <v>48317058.510000005</v>
      </c>
      <c r="F389" s="12">
        <v>1.1425966551277207</v>
      </c>
      <c r="G389" s="28">
        <v>4</v>
      </c>
      <c r="H389" s="1">
        <v>3253.94</v>
      </c>
      <c r="I389" s="1">
        <v>3362320.76</v>
      </c>
      <c r="J389" s="1">
        <v>3365574.6999999997</v>
      </c>
      <c r="K389" s="30">
        <v>1.05731</v>
      </c>
      <c r="L389" s="1">
        <v>10409666.300000001</v>
      </c>
      <c r="M389" s="1">
        <v>2081933.26</v>
      </c>
      <c r="N389" s="1">
        <v>1077557.48</v>
      </c>
      <c r="O389" s="1">
        <v>478994.47</v>
      </c>
      <c r="P389" s="1">
        <v>379709.63</v>
      </c>
      <c r="Q389" s="1">
        <v>654150.56000000006</v>
      </c>
      <c r="R389" s="1">
        <v>255692.19</v>
      </c>
      <c r="S389" s="1">
        <v>398931.20000000001</v>
      </c>
      <c r="T389" s="1">
        <v>549312.61</v>
      </c>
      <c r="U389" s="1">
        <v>299048.42</v>
      </c>
      <c r="V389" s="1">
        <v>820284.62</v>
      </c>
      <c r="W389" s="1">
        <v>707498.56</v>
      </c>
      <c r="X389" s="1">
        <v>478692.13</v>
      </c>
      <c r="Y389" s="1">
        <v>18591471.43</v>
      </c>
      <c r="Z389" s="1">
        <v>265295.69999999995</v>
      </c>
      <c r="AA389" s="1">
        <v>374278.75</v>
      </c>
      <c r="AB389" s="1">
        <v>805447.86999999988</v>
      </c>
      <c r="AC389" s="1">
        <v>86832.669999999984</v>
      </c>
      <c r="AD389" s="1">
        <v>854852.66</v>
      </c>
      <c r="AE389" s="1">
        <v>441572.36</v>
      </c>
      <c r="AF389" s="1">
        <v>3673920.2099999995</v>
      </c>
      <c r="AG389" s="1">
        <v>2643905.09</v>
      </c>
      <c r="AH389" s="1">
        <v>7839449.1777299987</v>
      </c>
      <c r="AI389" s="1">
        <v>16985554.487729996</v>
      </c>
      <c r="AJ389" s="1">
        <v>2707292.93</v>
      </c>
      <c r="AK389" s="1">
        <v>14278261.557729997</v>
      </c>
      <c r="AL389" s="33">
        <v>17140709.437729996</v>
      </c>
      <c r="AM389" s="1">
        <v>618337</v>
      </c>
      <c r="AN389" s="1">
        <v>618337</v>
      </c>
      <c r="AO389" s="1">
        <v>644038.05000000005</v>
      </c>
      <c r="AP389" s="1">
        <v>644038.05000000005</v>
      </c>
      <c r="AQ389" s="1">
        <v>288758.84000000003</v>
      </c>
      <c r="AR389" s="1">
        <v>288758.84000000003</v>
      </c>
      <c r="AS389" s="1">
        <v>300097.53999999998</v>
      </c>
      <c r="AT389" s="1">
        <v>300097.53999999998</v>
      </c>
      <c r="AU389" s="1">
        <v>360570.6</v>
      </c>
      <c r="AV389" s="1">
        <v>1604803.74</v>
      </c>
      <c r="AW389" s="1">
        <v>636790.18000000005</v>
      </c>
      <c r="AX389" s="1">
        <v>250256.17</v>
      </c>
      <c r="AY389" s="1">
        <v>6554883.5499999998</v>
      </c>
      <c r="AZ389" s="1">
        <v>42287064.549999997</v>
      </c>
      <c r="BA389" s="1">
        <v>898803.32000000007</v>
      </c>
      <c r="BB389" s="1">
        <v>90522.94</v>
      </c>
      <c r="BC389" s="1">
        <v>1200484.93</v>
      </c>
    </row>
    <row r="390" spans="1:55" x14ac:dyDescent="0.25">
      <c r="A390" s="10" t="s">
        <v>806</v>
      </c>
      <c r="B390" s="10" t="s">
        <v>807</v>
      </c>
      <c r="C390">
        <v>3155.47</v>
      </c>
      <c r="D390" s="1">
        <v>49734480.729999997</v>
      </c>
      <c r="E390" s="1">
        <v>38947861.340000004</v>
      </c>
      <c r="F390" s="12">
        <v>0.78311587390328441</v>
      </c>
      <c r="G390" s="28">
        <v>2</v>
      </c>
      <c r="H390" s="1">
        <v>136297.45000000001</v>
      </c>
      <c r="I390" s="1">
        <v>6150054.6600000001</v>
      </c>
      <c r="J390" s="1">
        <v>6286352.1100000003</v>
      </c>
      <c r="K390" s="30">
        <v>1.05731</v>
      </c>
      <c r="L390" s="1">
        <v>11453370.039999999</v>
      </c>
      <c r="M390" s="1">
        <v>2290674</v>
      </c>
      <c r="N390" s="1">
        <v>1135901.17</v>
      </c>
      <c r="O390" s="1">
        <v>504924.99</v>
      </c>
      <c r="P390" s="1">
        <v>450174.61</v>
      </c>
      <c r="Q390" s="1">
        <v>705855.87</v>
      </c>
      <c r="R390" s="1">
        <v>269825.93</v>
      </c>
      <c r="S390" s="1">
        <v>420527.48</v>
      </c>
      <c r="T390" s="1">
        <v>579049.84</v>
      </c>
      <c r="U390" s="1">
        <v>315245.63</v>
      </c>
      <c r="V390" s="1">
        <v>864691</v>
      </c>
      <c r="W390" s="1">
        <v>745799.23</v>
      </c>
      <c r="X390" s="1">
        <v>504606.29</v>
      </c>
      <c r="Y390" s="1">
        <v>20240646.079999998</v>
      </c>
      <c r="Z390" s="1">
        <v>279042.30000000005</v>
      </c>
      <c r="AA390" s="1">
        <v>394433.75</v>
      </c>
      <c r="AB390" s="1">
        <v>848821.42999999993</v>
      </c>
      <c r="AC390" s="1">
        <v>91508.63</v>
      </c>
      <c r="AD390" s="1">
        <v>1801773.3699999999</v>
      </c>
      <c r="AE390" s="1">
        <v>477514.27</v>
      </c>
      <c r="AF390" s="1">
        <v>3871761.6900000004</v>
      </c>
      <c r="AG390" s="1">
        <v>2786280.0100000002</v>
      </c>
      <c r="AH390" s="1">
        <v>9191618.4179699998</v>
      </c>
      <c r="AI390" s="1">
        <v>19742753.867969997</v>
      </c>
      <c r="AJ390" s="1">
        <v>2853081.3</v>
      </c>
      <c r="AK390" s="1">
        <v>16889672.56797</v>
      </c>
      <c r="AL390" s="33">
        <v>19906263.947969999</v>
      </c>
      <c r="AM390" s="1">
        <v>1056010.75</v>
      </c>
      <c r="AN390" s="1">
        <v>1056010.75</v>
      </c>
      <c r="AO390" s="1">
        <v>1099853.72</v>
      </c>
      <c r="AP390" s="1">
        <v>1099853.72</v>
      </c>
      <c r="AQ390" s="1">
        <v>496634.97</v>
      </c>
      <c r="AR390" s="1">
        <v>496634.97</v>
      </c>
      <c r="AS390" s="1">
        <v>517800.54</v>
      </c>
      <c r="AT390" s="1">
        <v>517800.54</v>
      </c>
      <c r="AU390" s="1">
        <v>621360.65</v>
      </c>
      <c r="AV390" s="1">
        <v>1690977.85</v>
      </c>
      <c r="AW390" s="1">
        <v>670984.28</v>
      </c>
      <c r="AX390" s="1">
        <v>263647.8</v>
      </c>
      <c r="AY390" s="1">
        <v>9587570.5399999991</v>
      </c>
      <c r="AZ390" s="1">
        <v>49734480.729999997</v>
      </c>
      <c r="BA390" s="1">
        <v>2289864.2399999998</v>
      </c>
      <c r="BB390" s="1">
        <v>481950.41000000003</v>
      </c>
      <c r="BC390" s="1">
        <v>1473235.66</v>
      </c>
    </row>
    <row r="391" spans="1:55" x14ac:dyDescent="0.25">
      <c r="A391" s="10" t="s">
        <v>808</v>
      </c>
      <c r="B391" s="10" t="s">
        <v>809</v>
      </c>
      <c r="C391">
        <v>470.46</v>
      </c>
      <c r="D391" s="1">
        <v>6718572.04</v>
      </c>
      <c r="E391" s="1">
        <v>10402104.870000001</v>
      </c>
      <c r="F391" s="12">
        <v>1.5482612686251707</v>
      </c>
      <c r="G391" s="28">
        <v>4</v>
      </c>
      <c r="H391" s="1">
        <v>516.98</v>
      </c>
      <c r="I391" s="1">
        <v>483544.67000000004</v>
      </c>
      <c r="J391" s="1">
        <v>484061.65</v>
      </c>
      <c r="K391" s="30">
        <v>1.05731</v>
      </c>
      <c r="L391" s="1">
        <v>1648749.38</v>
      </c>
      <c r="M391" s="1">
        <v>329749.87</v>
      </c>
      <c r="N391" s="1">
        <v>168548.43</v>
      </c>
      <c r="O391" s="1">
        <v>74190.12</v>
      </c>
      <c r="P391" s="1">
        <v>60564.1</v>
      </c>
      <c r="Q391" s="1">
        <v>103410.62</v>
      </c>
      <c r="R391" s="1">
        <v>39831.440000000002</v>
      </c>
      <c r="S391" s="1">
        <v>62389.24</v>
      </c>
      <c r="T391" s="1">
        <v>85081.5</v>
      </c>
      <c r="U391" s="1">
        <v>46791.93</v>
      </c>
      <c r="V391" s="1">
        <v>127051.6</v>
      </c>
      <c r="W391" s="1">
        <v>109582.48</v>
      </c>
      <c r="X391" s="1">
        <v>74863.13</v>
      </c>
      <c r="Y391" s="1">
        <v>2930803.8400000008</v>
      </c>
      <c r="Z391" s="1">
        <v>41794.199999999997</v>
      </c>
      <c r="AA391" s="1">
        <v>58807.5</v>
      </c>
      <c r="AB391" s="1">
        <v>126553.74</v>
      </c>
      <c r="AC391" s="1">
        <v>13643.34</v>
      </c>
      <c r="AD391" s="1">
        <v>134316.32999999999</v>
      </c>
      <c r="AE391" s="1">
        <v>70609.179999999993</v>
      </c>
      <c r="AF391" s="1">
        <v>577254.42000000004</v>
      </c>
      <c r="AG391" s="1">
        <v>415416.18000000005</v>
      </c>
      <c r="AH391" s="1">
        <v>1247685.9834599998</v>
      </c>
      <c r="AI391" s="1">
        <v>2686080.8734599999</v>
      </c>
      <c r="AJ391" s="1">
        <v>425375.81</v>
      </c>
      <c r="AK391" s="1">
        <v>2260705.0634600003</v>
      </c>
      <c r="AL391" s="33">
        <v>2710459.1534600002</v>
      </c>
      <c r="AM391" s="1">
        <v>111119.24</v>
      </c>
      <c r="AN391" s="1">
        <v>111119.24</v>
      </c>
      <c r="AO391" s="1">
        <v>115654.72</v>
      </c>
      <c r="AP391" s="1">
        <v>115654.72</v>
      </c>
      <c r="AQ391" s="1">
        <v>43842.96</v>
      </c>
      <c r="AR391" s="1">
        <v>43842.96</v>
      </c>
      <c r="AS391" s="1">
        <v>45354.79</v>
      </c>
      <c r="AT391" s="1">
        <v>45354.79</v>
      </c>
      <c r="AU391" s="1">
        <v>54425.75</v>
      </c>
      <c r="AV391" s="1">
        <v>251719.09</v>
      </c>
      <c r="AW391" s="1">
        <v>99882.77</v>
      </c>
      <c r="AX391" s="1">
        <v>39337.919999999998</v>
      </c>
      <c r="AY391" s="1">
        <v>1077308.9500000002</v>
      </c>
      <c r="AZ391" s="1">
        <v>6718572.04</v>
      </c>
      <c r="BA391" s="1">
        <v>175355.55</v>
      </c>
      <c r="BB391" s="1">
        <v>101.92000000000002</v>
      </c>
      <c r="BC391" s="1">
        <v>141765.20000000001</v>
      </c>
    </row>
    <row r="392" spans="1:55" x14ac:dyDescent="0.25">
      <c r="A392" s="10" t="s">
        <v>810</v>
      </c>
      <c r="B392" s="10" t="s">
        <v>811</v>
      </c>
      <c r="C392">
        <v>471.28</v>
      </c>
      <c r="D392" s="1">
        <v>5716114.2000000002</v>
      </c>
      <c r="E392" s="1">
        <v>10530982.969999999</v>
      </c>
      <c r="F392" s="12">
        <v>1.8423325009846721</v>
      </c>
      <c r="G392" s="28">
        <v>4</v>
      </c>
      <c r="H392" s="1">
        <v>439.84</v>
      </c>
      <c r="I392" s="1">
        <v>293530.18999999994</v>
      </c>
      <c r="J392" s="1">
        <v>293970.02999999997</v>
      </c>
      <c r="K392" s="30">
        <v>1.05731</v>
      </c>
      <c r="L392" s="1">
        <v>1475158.91</v>
      </c>
      <c r="M392" s="1">
        <v>295031.78000000003</v>
      </c>
      <c r="N392" s="1">
        <v>169268.72</v>
      </c>
      <c r="O392" s="1">
        <v>74910.41</v>
      </c>
      <c r="P392" s="1">
        <v>48226.95</v>
      </c>
      <c r="Q392" s="1">
        <v>108894.52</v>
      </c>
      <c r="R392" s="1">
        <v>39831.440000000002</v>
      </c>
      <c r="S392" s="1">
        <v>62689.18</v>
      </c>
      <c r="T392" s="1">
        <v>85907.53</v>
      </c>
      <c r="U392" s="1">
        <v>46791.93</v>
      </c>
      <c r="V392" s="1">
        <v>128285.11</v>
      </c>
      <c r="W392" s="1">
        <v>110646.39</v>
      </c>
      <c r="X392" s="1">
        <v>75223.039999999994</v>
      </c>
      <c r="Y392" s="1">
        <v>2720865.9099999997</v>
      </c>
      <c r="Z392" s="1">
        <v>42153.3</v>
      </c>
      <c r="AA392" s="1">
        <v>58909.999999999985</v>
      </c>
      <c r="AB392" s="1">
        <v>126774.31999999999</v>
      </c>
      <c r="AC392" s="1">
        <v>13667.119999999999</v>
      </c>
      <c r="AD392" s="1">
        <v>134550.43</v>
      </c>
      <c r="AE392" s="1">
        <v>75129.179999999993</v>
      </c>
      <c r="AF392" s="1">
        <v>578260.55999999994</v>
      </c>
      <c r="AG392" s="1">
        <v>416140.24</v>
      </c>
      <c r="AH392" s="1">
        <v>1027418.7922799999</v>
      </c>
      <c r="AI392" s="1">
        <v>2473003.9422800001</v>
      </c>
      <c r="AJ392" s="1">
        <v>426117.23</v>
      </c>
      <c r="AK392" s="1">
        <v>2046886.7122799996</v>
      </c>
      <c r="AL392" s="33">
        <v>2497424.7122799996</v>
      </c>
      <c r="AM392" s="1">
        <v>12094.61</v>
      </c>
      <c r="AN392" s="1">
        <v>12094.61</v>
      </c>
      <c r="AO392" s="1">
        <v>12094.61</v>
      </c>
      <c r="AP392" s="1">
        <v>12094.61</v>
      </c>
      <c r="AQ392" s="1">
        <v>10582.78</v>
      </c>
      <c r="AR392" s="1">
        <v>10582.78</v>
      </c>
      <c r="AS392" s="1">
        <v>11338.69</v>
      </c>
      <c r="AT392" s="1">
        <v>11338.69</v>
      </c>
      <c r="AU392" s="1">
        <v>13606.43</v>
      </c>
      <c r="AV392" s="1">
        <v>252475.01</v>
      </c>
      <c r="AW392" s="1">
        <v>100182.72</v>
      </c>
      <c r="AX392" s="1">
        <v>39337.919999999998</v>
      </c>
      <c r="AY392" s="1">
        <v>497823.46</v>
      </c>
      <c r="AZ392" s="1">
        <v>5716114.2000000002</v>
      </c>
      <c r="BA392" s="1">
        <v>8096.09</v>
      </c>
      <c r="BB392" s="1">
        <v>12.24</v>
      </c>
      <c r="BC392" s="1">
        <v>172047.87</v>
      </c>
    </row>
    <row r="393" spans="1:55" x14ac:dyDescent="0.25">
      <c r="A393" s="10" t="s">
        <v>812</v>
      </c>
      <c r="B393" s="10" t="s">
        <v>813</v>
      </c>
      <c r="C393">
        <v>4648.88</v>
      </c>
      <c r="D393" s="1">
        <v>59333763.729999997</v>
      </c>
      <c r="E393" s="1">
        <v>59634494.030000001</v>
      </c>
      <c r="F393" s="12">
        <v>1.0050684514363271</v>
      </c>
      <c r="G393" s="28">
        <v>4</v>
      </c>
      <c r="H393" s="1">
        <v>4565.66</v>
      </c>
      <c r="I393" s="1">
        <v>3456359.9199999995</v>
      </c>
      <c r="J393" s="1">
        <v>3460925.5799999996</v>
      </c>
      <c r="K393" s="30">
        <v>1.05731</v>
      </c>
      <c r="L393" s="1">
        <v>15210415.4</v>
      </c>
      <c r="M393" s="1">
        <v>3042083.08</v>
      </c>
      <c r="N393" s="1">
        <v>1673239.33</v>
      </c>
      <c r="O393" s="1">
        <v>743341.79</v>
      </c>
      <c r="P393" s="1">
        <v>512795.49</v>
      </c>
      <c r="Q393" s="1">
        <v>1041156.99</v>
      </c>
      <c r="R393" s="1">
        <v>397672.03</v>
      </c>
      <c r="S393" s="1">
        <v>619393.18000000005</v>
      </c>
      <c r="T393" s="1">
        <v>852467.09</v>
      </c>
      <c r="U393" s="1">
        <v>464619.87</v>
      </c>
      <c r="V393" s="1">
        <v>1272983.05</v>
      </c>
      <c r="W393" s="1">
        <v>1097952.6499999999</v>
      </c>
      <c r="X393" s="1">
        <v>743232.52</v>
      </c>
      <c r="Y393" s="1">
        <v>27671352.469999999</v>
      </c>
      <c r="Z393" s="1">
        <v>413599.5</v>
      </c>
      <c r="AA393" s="1">
        <v>581110</v>
      </c>
      <c r="AB393" s="1">
        <v>1250548.72</v>
      </c>
      <c r="AC393" s="1">
        <v>134817.52000000002</v>
      </c>
      <c r="AD393" s="1">
        <v>1327255.24</v>
      </c>
      <c r="AE393" s="1">
        <v>708156.31</v>
      </c>
      <c r="AF393" s="1">
        <v>5704175.7599999998</v>
      </c>
      <c r="AG393" s="1">
        <v>4104961.04</v>
      </c>
      <c r="AH393" s="1">
        <v>10785978.58488</v>
      </c>
      <c r="AI393" s="1">
        <v>25010602.674879998</v>
      </c>
      <c r="AJ393" s="1">
        <v>4203377.82</v>
      </c>
      <c r="AK393" s="1">
        <v>20807224.854879994</v>
      </c>
      <c r="AL393" s="33">
        <v>25251498.254879996</v>
      </c>
      <c r="AM393" s="1">
        <v>424823.22</v>
      </c>
      <c r="AN393" s="1">
        <v>424823.22</v>
      </c>
      <c r="AO393" s="1">
        <v>442965.14</v>
      </c>
      <c r="AP393" s="1">
        <v>442965.14</v>
      </c>
      <c r="AQ393" s="1">
        <v>151182.64000000001</v>
      </c>
      <c r="AR393" s="1">
        <v>151182.64000000001</v>
      </c>
      <c r="AS393" s="1">
        <v>157229.94</v>
      </c>
      <c r="AT393" s="1">
        <v>157229.94</v>
      </c>
      <c r="AU393" s="1">
        <v>188978.3</v>
      </c>
      <c r="AV393" s="1">
        <v>2492245.85</v>
      </c>
      <c r="AW393" s="1">
        <v>988929.45</v>
      </c>
      <c r="AX393" s="1">
        <v>388357.4</v>
      </c>
      <c r="AY393" s="1">
        <v>6410912.8800000008</v>
      </c>
      <c r="AZ393" s="1">
        <v>59333763.729999997</v>
      </c>
      <c r="BA393" s="1">
        <v>426812.88</v>
      </c>
      <c r="BB393" s="1">
        <v>65492.959999999999</v>
      </c>
      <c r="BC393" s="1">
        <v>1557679.0600000003</v>
      </c>
    </row>
    <row r="394" spans="1:55" x14ac:dyDescent="0.25">
      <c r="A394" s="10" t="s">
        <v>814</v>
      </c>
      <c r="B394" s="10" t="s">
        <v>815</v>
      </c>
      <c r="C394">
        <v>1358.14</v>
      </c>
      <c r="D394" s="1">
        <v>19664606.309999999</v>
      </c>
      <c r="E394" s="1">
        <v>19270005.720000003</v>
      </c>
      <c r="F394" s="12">
        <v>0.97993346097148504</v>
      </c>
      <c r="G394" s="28">
        <v>3</v>
      </c>
      <c r="H394" s="1">
        <v>32226.5</v>
      </c>
      <c r="I394" s="1">
        <v>1437198.94</v>
      </c>
      <c r="J394" s="1">
        <v>1469425.44</v>
      </c>
      <c r="K394" s="30">
        <v>1.05731</v>
      </c>
      <c r="L394" s="1">
        <v>4717195.17</v>
      </c>
      <c r="M394" s="1">
        <v>943439.03</v>
      </c>
      <c r="N394" s="1">
        <v>488358.27</v>
      </c>
      <c r="O394" s="1">
        <v>216808.02</v>
      </c>
      <c r="P394" s="1">
        <v>177728.54</v>
      </c>
      <c r="Q394" s="1">
        <v>300047.5</v>
      </c>
      <c r="R394" s="1">
        <v>115639.67999999999</v>
      </c>
      <c r="S394" s="1">
        <v>180868.8</v>
      </c>
      <c r="T394" s="1">
        <v>248636.23</v>
      </c>
      <c r="U394" s="1">
        <v>135576.60999999999</v>
      </c>
      <c r="V394" s="1">
        <v>371286.72</v>
      </c>
      <c r="W394" s="1">
        <v>320236.19</v>
      </c>
      <c r="X394" s="1">
        <v>217031.09</v>
      </c>
      <c r="Y394" s="1">
        <v>8432851.8500000015</v>
      </c>
      <c r="Z394" s="1">
        <v>120717.9</v>
      </c>
      <c r="AA394" s="1">
        <v>169767.50000000003</v>
      </c>
      <c r="AB394" s="1">
        <v>365339.66000000003</v>
      </c>
      <c r="AC394" s="1">
        <v>39386.060000000005</v>
      </c>
      <c r="AD394" s="1">
        <v>387748.95999999996</v>
      </c>
      <c r="AE394" s="1">
        <v>203585.32</v>
      </c>
      <c r="AF394" s="1">
        <v>1666437.7800000003</v>
      </c>
      <c r="AG394" s="1">
        <v>1199237.6200000001</v>
      </c>
      <c r="AH394" s="1">
        <v>3660765.7241400005</v>
      </c>
      <c r="AI394" s="1">
        <v>7812986.5241400013</v>
      </c>
      <c r="AJ394" s="1">
        <v>1227989.44</v>
      </c>
      <c r="AK394" s="1">
        <v>6584997.0841400009</v>
      </c>
      <c r="AL394" s="33">
        <v>7883362.5941400006</v>
      </c>
      <c r="AM394" s="1">
        <v>287247.02</v>
      </c>
      <c r="AN394" s="1">
        <v>287247.02</v>
      </c>
      <c r="AO394" s="1">
        <v>298585.71000000002</v>
      </c>
      <c r="AP394" s="1">
        <v>298585.71000000002</v>
      </c>
      <c r="AQ394" s="1">
        <v>196537.43</v>
      </c>
      <c r="AR394" s="1">
        <v>196537.43</v>
      </c>
      <c r="AS394" s="1">
        <v>204096.56</v>
      </c>
      <c r="AT394" s="1">
        <v>204096.56</v>
      </c>
      <c r="AU394" s="1">
        <v>245671.79</v>
      </c>
      <c r="AV394" s="1">
        <v>727944.42</v>
      </c>
      <c r="AW394" s="1">
        <v>288850.18</v>
      </c>
      <c r="AX394" s="1">
        <v>112991.91</v>
      </c>
      <c r="AY394" s="1">
        <v>3348391.74</v>
      </c>
      <c r="AZ394" s="1">
        <v>19664606.309999999</v>
      </c>
      <c r="BA394" s="1">
        <v>441074.58999999997</v>
      </c>
      <c r="BB394" s="1">
        <v>60768.75</v>
      </c>
      <c r="BC394" s="1">
        <v>351780.16000000009</v>
      </c>
    </row>
    <row r="395" spans="1:55" x14ac:dyDescent="0.25">
      <c r="A395" s="10" t="s">
        <v>816</v>
      </c>
      <c r="B395" s="10" t="s">
        <v>817</v>
      </c>
      <c r="C395">
        <v>1293.6300000000001</v>
      </c>
      <c r="D395" s="1">
        <v>18614103.23</v>
      </c>
      <c r="E395" s="1">
        <v>16572777.220000001</v>
      </c>
      <c r="F395" s="12">
        <v>0.89033444239687931</v>
      </c>
      <c r="G395" s="28">
        <v>2</v>
      </c>
      <c r="H395" s="1">
        <v>38738.160000000003</v>
      </c>
      <c r="I395" s="1">
        <v>1955115.9099999997</v>
      </c>
      <c r="J395" s="1">
        <v>1993854.0699999996</v>
      </c>
      <c r="K395" s="30">
        <v>1.05731</v>
      </c>
      <c r="L395" s="1">
        <v>4505429.1900000004</v>
      </c>
      <c r="M395" s="1">
        <v>901085.83</v>
      </c>
      <c r="N395" s="1">
        <v>464588.62</v>
      </c>
      <c r="O395" s="1">
        <v>206723.92</v>
      </c>
      <c r="P395" s="1">
        <v>163627.04</v>
      </c>
      <c r="Q395" s="1">
        <v>288296.28999999998</v>
      </c>
      <c r="R395" s="1">
        <v>110500.14</v>
      </c>
      <c r="S395" s="1">
        <v>172170.3</v>
      </c>
      <c r="T395" s="1">
        <v>237071.76</v>
      </c>
      <c r="U395" s="1">
        <v>128977.75</v>
      </c>
      <c r="V395" s="1">
        <v>354017.57</v>
      </c>
      <c r="W395" s="1">
        <v>305341.48</v>
      </c>
      <c r="X395" s="1">
        <v>206593.44</v>
      </c>
      <c r="Y395" s="1">
        <v>8044423.330000001</v>
      </c>
      <c r="Z395" s="1">
        <v>114867</v>
      </c>
      <c r="AA395" s="1">
        <v>161703.75</v>
      </c>
      <c r="AB395" s="1">
        <v>347986.47</v>
      </c>
      <c r="AC395" s="1">
        <v>37515.269999999997</v>
      </c>
      <c r="AD395" s="1">
        <v>738662.73</v>
      </c>
      <c r="AE395" s="1">
        <v>196162.34999999998</v>
      </c>
      <c r="AF395" s="1">
        <v>1587284.0099999998</v>
      </c>
      <c r="AG395" s="1">
        <v>1142275.29</v>
      </c>
      <c r="AH395" s="1">
        <v>3380292.06813</v>
      </c>
      <c r="AI395" s="1">
        <v>7706748.9381299987</v>
      </c>
      <c r="AJ395" s="1">
        <v>1169661.43</v>
      </c>
      <c r="AK395" s="1">
        <v>6537087.50813</v>
      </c>
      <c r="AL395" s="33">
        <v>7773782.2281299997</v>
      </c>
      <c r="AM395" s="1">
        <v>279687.88</v>
      </c>
      <c r="AN395" s="1">
        <v>279687.88</v>
      </c>
      <c r="AO395" s="1">
        <v>291782.49</v>
      </c>
      <c r="AP395" s="1">
        <v>291782.49</v>
      </c>
      <c r="AQ395" s="1">
        <v>108095.58</v>
      </c>
      <c r="AR395" s="1">
        <v>108095.58</v>
      </c>
      <c r="AS395" s="1">
        <v>112631.06</v>
      </c>
      <c r="AT395" s="1">
        <v>112631.06</v>
      </c>
      <c r="AU395" s="1">
        <v>135308.46</v>
      </c>
      <c r="AV395" s="1">
        <v>693172.41</v>
      </c>
      <c r="AW395" s="1">
        <v>275052.56</v>
      </c>
      <c r="AX395" s="1">
        <v>107970.05</v>
      </c>
      <c r="AY395" s="1">
        <v>2795897.5</v>
      </c>
      <c r="AZ395" s="1">
        <v>18614103.23</v>
      </c>
      <c r="BA395" s="1">
        <v>607207.36</v>
      </c>
      <c r="BB395" s="1">
        <v>80933.740000000005</v>
      </c>
      <c r="BC395" s="1">
        <v>512747.34</v>
      </c>
    </row>
    <row r="396" spans="1:55" x14ac:dyDescent="0.25">
      <c r="A396" s="10" t="s">
        <v>818</v>
      </c>
      <c r="B396" s="10" t="s">
        <v>819</v>
      </c>
      <c r="C396">
        <v>881</v>
      </c>
      <c r="D396" s="1">
        <v>11762023.359999999</v>
      </c>
      <c r="E396" s="1">
        <v>13312600.979999999</v>
      </c>
      <c r="F396" s="12">
        <v>1.131829156646055</v>
      </c>
      <c r="G396" s="28">
        <v>4</v>
      </c>
      <c r="H396" s="1">
        <v>905.07</v>
      </c>
      <c r="I396" s="1">
        <v>599290.35000000009</v>
      </c>
      <c r="J396" s="1">
        <v>600195.42000000004</v>
      </c>
      <c r="K396" s="30">
        <v>1.05731</v>
      </c>
      <c r="L396" s="1">
        <v>2992815.07</v>
      </c>
      <c r="M396" s="1">
        <v>598563.01</v>
      </c>
      <c r="N396" s="1">
        <v>316928.67</v>
      </c>
      <c r="O396" s="1">
        <v>140457.01999999999</v>
      </c>
      <c r="P396" s="1">
        <v>103763.21</v>
      </c>
      <c r="Q396" s="1">
        <v>191936.39</v>
      </c>
      <c r="R396" s="1">
        <v>74523.350000000006</v>
      </c>
      <c r="S396" s="1">
        <v>117279.77</v>
      </c>
      <c r="T396" s="1">
        <v>161076.63</v>
      </c>
      <c r="U396" s="1">
        <v>87884.84</v>
      </c>
      <c r="V396" s="1">
        <v>240534.58</v>
      </c>
      <c r="W396" s="1">
        <v>207461.98</v>
      </c>
      <c r="X396" s="1">
        <v>140728.28</v>
      </c>
      <c r="Y396" s="1">
        <v>5373952.7999999998</v>
      </c>
      <c r="Z396" s="1">
        <v>78705</v>
      </c>
      <c r="AA396" s="1">
        <v>110125</v>
      </c>
      <c r="AB396" s="1">
        <v>236989</v>
      </c>
      <c r="AC396" s="1">
        <v>25549</v>
      </c>
      <c r="AD396" s="1">
        <v>251525.5</v>
      </c>
      <c r="AE396" s="1">
        <v>130684.5</v>
      </c>
      <c r="AF396" s="1">
        <v>1080987</v>
      </c>
      <c r="AG396" s="1">
        <v>777923</v>
      </c>
      <c r="AH396" s="1">
        <v>2157726.5129999998</v>
      </c>
      <c r="AI396" s="1">
        <v>4850214.5130000003</v>
      </c>
      <c r="AJ396" s="1">
        <v>796573.77</v>
      </c>
      <c r="AK396" s="1">
        <v>4053640.7430000002</v>
      </c>
      <c r="AL396" s="33">
        <v>4895866.1529999999</v>
      </c>
      <c r="AM396" s="1">
        <v>115654.72</v>
      </c>
      <c r="AN396" s="1">
        <v>115654.72</v>
      </c>
      <c r="AO396" s="1">
        <v>120946.11</v>
      </c>
      <c r="AP396" s="1">
        <v>120946.11</v>
      </c>
      <c r="AQ396" s="1">
        <v>53669.83</v>
      </c>
      <c r="AR396" s="1">
        <v>53669.83</v>
      </c>
      <c r="AS396" s="1">
        <v>55937.57</v>
      </c>
      <c r="AT396" s="1">
        <v>55937.57</v>
      </c>
      <c r="AU396" s="1">
        <v>67276.27</v>
      </c>
      <c r="AV396" s="1">
        <v>471689.84</v>
      </c>
      <c r="AW396" s="1">
        <v>187167.72</v>
      </c>
      <c r="AX396" s="1">
        <v>73653.990000000005</v>
      </c>
      <c r="AY396" s="1">
        <v>1492204.2799999998</v>
      </c>
      <c r="AZ396" s="1">
        <v>11762023.359999999</v>
      </c>
      <c r="BA396" s="1">
        <v>107829.09000000003</v>
      </c>
      <c r="BB396" s="1">
        <v>10244.82</v>
      </c>
      <c r="BC396" s="1">
        <v>300943.92</v>
      </c>
    </row>
    <row r="397" spans="1:55" x14ac:dyDescent="0.25">
      <c r="A397" s="10" t="s">
        <v>820</v>
      </c>
      <c r="B397" s="10" t="s">
        <v>821</v>
      </c>
      <c r="C397">
        <v>752.32</v>
      </c>
      <c r="D397" s="1">
        <v>10320902.960000001</v>
      </c>
      <c r="E397" s="1">
        <v>9915447.5499999989</v>
      </c>
      <c r="F397" s="12">
        <v>0.96071512235204637</v>
      </c>
      <c r="G397" s="28">
        <v>3</v>
      </c>
      <c r="H397" s="1">
        <v>16913.97</v>
      </c>
      <c r="I397" s="1">
        <v>581834.36</v>
      </c>
      <c r="J397" s="1">
        <v>598748.32999999996</v>
      </c>
      <c r="K397" s="30">
        <v>1.05731</v>
      </c>
      <c r="L397" s="1">
        <v>2570003.41</v>
      </c>
      <c r="M397" s="1">
        <v>514000.68</v>
      </c>
      <c r="N397" s="1">
        <v>270109.65999999997</v>
      </c>
      <c r="O397" s="1">
        <v>119568.54</v>
      </c>
      <c r="P397" s="1">
        <v>91798.09</v>
      </c>
      <c r="Q397" s="1">
        <v>164516.9</v>
      </c>
      <c r="R397" s="1">
        <v>64244.27</v>
      </c>
      <c r="S397" s="1">
        <v>99882.77</v>
      </c>
      <c r="T397" s="1">
        <v>137121.64000000001</v>
      </c>
      <c r="U397" s="1">
        <v>74687.12</v>
      </c>
      <c r="V397" s="1">
        <v>204762.77</v>
      </c>
      <c r="W397" s="1">
        <v>176608.66</v>
      </c>
      <c r="X397" s="1">
        <v>119852.99</v>
      </c>
      <c r="Y397" s="1">
        <v>4607157.5000000009</v>
      </c>
      <c r="Z397" s="1">
        <v>66988.799999999988</v>
      </c>
      <c r="AA397" s="1">
        <v>94039.999999999985</v>
      </c>
      <c r="AB397" s="1">
        <v>202374.08</v>
      </c>
      <c r="AC397" s="1">
        <v>21817.279999999999</v>
      </c>
      <c r="AD397" s="1">
        <v>214787.35000000003</v>
      </c>
      <c r="AE397" s="1">
        <v>112225.94999999998</v>
      </c>
      <c r="AF397" s="1">
        <v>923096.6399999999</v>
      </c>
      <c r="AG397" s="1">
        <v>664298.55999999994</v>
      </c>
      <c r="AH397" s="1">
        <v>1902962.7823200002</v>
      </c>
      <c r="AI397" s="1">
        <v>4202591.4423200004</v>
      </c>
      <c r="AJ397" s="1">
        <v>680225.17</v>
      </c>
      <c r="AK397" s="1">
        <v>3522366.2723200005</v>
      </c>
      <c r="AL397" s="33">
        <v>4241575.1423200006</v>
      </c>
      <c r="AM397" s="1">
        <v>125481.59</v>
      </c>
      <c r="AN397" s="1">
        <v>125481.59</v>
      </c>
      <c r="AO397" s="1">
        <v>130772.98</v>
      </c>
      <c r="AP397" s="1">
        <v>130772.98</v>
      </c>
      <c r="AQ397" s="1">
        <v>62740.79</v>
      </c>
      <c r="AR397" s="1">
        <v>62740.79</v>
      </c>
      <c r="AS397" s="1">
        <v>65008.53</v>
      </c>
      <c r="AT397" s="1">
        <v>65008.53</v>
      </c>
      <c r="AU397" s="1">
        <v>78614.97</v>
      </c>
      <c r="AV397" s="1">
        <v>402901.74</v>
      </c>
      <c r="AW397" s="1">
        <v>159872.42000000001</v>
      </c>
      <c r="AX397" s="1">
        <v>62773.279999999999</v>
      </c>
      <c r="AY397" s="1">
        <v>1472170.19</v>
      </c>
      <c r="AZ397" s="1">
        <v>10320902.960000001</v>
      </c>
      <c r="BA397" s="1">
        <v>93840.93</v>
      </c>
      <c r="BB397" s="1">
        <v>3095.1600000000003</v>
      </c>
      <c r="BC397" s="1">
        <v>222241.33</v>
      </c>
    </row>
    <row r="398" spans="1:55" x14ac:dyDescent="0.25">
      <c r="A398" s="10" t="s">
        <v>822</v>
      </c>
      <c r="B398" s="10" t="s">
        <v>823</v>
      </c>
      <c r="C398">
        <v>1098.25</v>
      </c>
      <c r="D398" s="1">
        <v>14385077.369999999</v>
      </c>
      <c r="E398" s="1">
        <v>13835519.620000001</v>
      </c>
      <c r="F398" s="12">
        <v>0.96179667749677189</v>
      </c>
      <c r="G398" s="28">
        <v>3</v>
      </c>
      <c r="H398" s="1">
        <v>23574.37</v>
      </c>
      <c r="I398" s="1">
        <v>737537.63</v>
      </c>
      <c r="J398" s="1">
        <v>761112</v>
      </c>
      <c r="K398" s="30">
        <v>1.05731</v>
      </c>
      <c r="L398" s="1">
        <v>3687176.98</v>
      </c>
      <c r="M398" s="1">
        <v>737435.39</v>
      </c>
      <c r="N398" s="1">
        <v>394720.25</v>
      </c>
      <c r="O398" s="1">
        <v>175031.06</v>
      </c>
      <c r="P398" s="1">
        <v>125950.75</v>
      </c>
      <c r="Q398" s="1">
        <v>240508.05</v>
      </c>
      <c r="R398" s="1">
        <v>93154.19</v>
      </c>
      <c r="S398" s="1">
        <v>146074.79999999999</v>
      </c>
      <c r="T398" s="1">
        <v>200726.26</v>
      </c>
      <c r="U398" s="1">
        <v>109481.11</v>
      </c>
      <c r="V398" s="1">
        <v>299743.09999999998</v>
      </c>
      <c r="W398" s="1">
        <v>258529.55</v>
      </c>
      <c r="X398" s="1">
        <v>175280.5</v>
      </c>
      <c r="Y398" s="1">
        <v>6643811.9899999993</v>
      </c>
      <c r="Z398" s="1">
        <v>98145</v>
      </c>
      <c r="AA398" s="1">
        <v>137281.25</v>
      </c>
      <c r="AB398" s="1">
        <v>295429.25</v>
      </c>
      <c r="AC398" s="1">
        <v>31849.25</v>
      </c>
      <c r="AD398" s="1">
        <v>313550.37</v>
      </c>
      <c r="AE398" s="1">
        <v>163624</v>
      </c>
      <c r="AF398" s="1">
        <v>1347552.75</v>
      </c>
      <c r="AG398" s="1">
        <v>969754.75</v>
      </c>
      <c r="AH398" s="1">
        <v>2629085.0377500001</v>
      </c>
      <c r="AI398" s="1">
        <v>5986271.6577500002</v>
      </c>
      <c r="AJ398" s="1">
        <v>993004.7</v>
      </c>
      <c r="AK398" s="1">
        <v>4993266.9577500001</v>
      </c>
      <c r="AL398" s="33">
        <v>6043180.7477500001</v>
      </c>
      <c r="AM398" s="1">
        <v>126993.41</v>
      </c>
      <c r="AN398" s="1">
        <v>126993.41</v>
      </c>
      <c r="AO398" s="1">
        <v>132284.81</v>
      </c>
      <c r="AP398" s="1">
        <v>132284.81</v>
      </c>
      <c r="AQ398" s="1">
        <v>49890.27</v>
      </c>
      <c r="AR398" s="1">
        <v>49890.27</v>
      </c>
      <c r="AS398" s="1">
        <v>52158.01</v>
      </c>
      <c r="AT398" s="1">
        <v>52158.01</v>
      </c>
      <c r="AU398" s="1">
        <v>62740.79</v>
      </c>
      <c r="AV398" s="1">
        <v>588100.47</v>
      </c>
      <c r="AW398" s="1">
        <v>233359.75</v>
      </c>
      <c r="AX398" s="1">
        <v>91230.51</v>
      </c>
      <c r="AY398" s="1">
        <v>1698084.52</v>
      </c>
      <c r="AZ398" s="1">
        <v>14385077.369999999</v>
      </c>
      <c r="BA398" s="1">
        <v>93641.819999999992</v>
      </c>
      <c r="BB398" s="1">
        <v>7185.4299999999994</v>
      </c>
      <c r="BC398" s="1">
        <v>340569.43</v>
      </c>
    </row>
    <row r="399" spans="1:55" x14ac:dyDescent="0.25">
      <c r="A399" s="10" t="s">
        <v>824</v>
      </c>
      <c r="B399" s="10" t="s">
        <v>825</v>
      </c>
      <c r="C399">
        <v>2785.63</v>
      </c>
      <c r="D399" s="1">
        <v>41332459.969999999</v>
      </c>
      <c r="E399" s="1">
        <v>37207981.130000003</v>
      </c>
      <c r="F399" s="12">
        <v>0.90021211311899574</v>
      </c>
      <c r="G399" s="28">
        <v>3</v>
      </c>
      <c r="H399" s="1">
        <v>67735.929999999993</v>
      </c>
      <c r="I399" s="1">
        <v>4453953.5</v>
      </c>
      <c r="J399" s="1">
        <v>4521689.43</v>
      </c>
      <c r="K399" s="30">
        <v>1.05731</v>
      </c>
      <c r="L399" s="1">
        <v>9778690.1300000008</v>
      </c>
      <c r="M399" s="1">
        <v>1955738.02</v>
      </c>
      <c r="N399" s="1">
        <v>1002647.07</v>
      </c>
      <c r="O399" s="1">
        <v>445140.72</v>
      </c>
      <c r="P399" s="1">
        <v>367019.7</v>
      </c>
      <c r="Q399" s="1">
        <v>619680.35</v>
      </c>
      <c r="R399" s="1">
        <v>237703.79</v>
      </c>
      <c r="S399" s="1">
        <v>371036.01</v>
      </c>
      <c r="T399" s="1">
        <v>510489.01</v>
      </c>
      <c r="U399" s="1">
        <v>278351.99</v>
      </c>
      <c r="V399" s="1">
        <v>762309.61</v>
      </c>
      <c r="W399" s="1">
        <v>657494.9</v>
      </c>
      <c r="X399" s="1">
        <v>445219.67</v>
      </c>
      <c r="Y399" s="1">
        <v>17431520.969999999</v>
      </c>
      <c r="Z399" s="1">
        <v>246896.99999999997</v>
      </c>
      <c r="AA399" s="1">
        <v>348203.74999999994</v>
      </c>
      <c r="AB399" s="1">
        <v>749334.47</v>
      </c>
      <c r="AC399" s="1">
        <v>80783.26999999999</v>
      </c>
      <c r="AD399" s="1">
        <v>1590594.73</v>
      </c>
      <c r="AE399" s="1">
        <v>419997.26999999996</v>
      </c>
      <c r="AF399" s="1">
        <v>3417968.01</v>
      </c>
      <c r="AG399" s="1">
        <v>2459711.2899999996</v>
      </c>
      <c r="AH399" s="1">
        <v>7552578.3111299993</v>
      </c>
      <c r="AI399" s="1">
        <v>16866068.101129998</v>
      </c>
      <c r="AJ399" s="1">
        <v>2518683.0699999998</v>
      </c>
      <c r="AK399" s="1">
        <v>14347385.031129997</v>
      </c>
      <c r="AL399" s="33">
        <v>17010413.821129996</v>
      </c>
      <c r="AM399" s="1">
        <v>667471.35999999999</v>
      </c>
      <c r="AN399" s="1">
        <v>667471.35999999999</v>
      </c>
      <c r="AO399" s="1">
        <v>695440.15</v>
      </c>
      <c r="AP399" s="1">
        <v>695440.15</v>
      </c>
      <c r="AQ399" s="1">
        <v>346208.25</v>
      </c>
      <c r="AR399" s="1">
        <v>346208.25</v>
      </c>
      <c r="AS399" s="1">
        <v>360570.6</v>
      </c>
      <c r="AT399" s="1">
        <v>360570.6</v>
      </c>
      <c r="AU399" s="1">
        <v>433138.27</v>
      </c>
      <c r="AV399" s="1">
        <v>1492928.59</v>
      </c>
      <c r="AW399" s="1">
        <v>592397.84</v>
      </c>
      <c r="AX399" s="1">
        <v>232679.65</v>
      </c>
      <c r="AY399" s="1">
        <v>6890525.0700000003</v>
      </c>
      <c r="AZ399" s="1">
        <v>41332459.969999999</v>
      </c>
      <c r="BA399" s="1">
        <v>1704388.82</v>
      </c>
      <c r="BB399" s="1">
        <v>178448.9</v>
      </c>
      <c r="BC399" s="1">
        <v>1033400.8200000001</v>
      </c>
    </row>
    <row r="400" spans="1:55" x14ac:dyDescent="0.25">
      <c r="A400" s="10" t="s">
        <v>826</v>
      </c>
      <c r="B400" s="10" t="s">
        <v>827</v>
      </c>
      <c r="C400">
        <v>4051.82</v>
      </c>
      <c r="D400" s="1">
        <v>57375677.939999998</v>
      </c>
      <c r="E400" s="1">
        <v>84614664.340000004</v>
      </c>
      <c r="F400" s="12">
        <v>1.4747479660019858</v>
      </c>
      <c r="G400" s="28">
        <v>4</v>
      </c>
      <c r="H400" s="1">
        <v>4414.99</v>
      </c>
      <c r="I400" s="1">
        <v>2808011.9199999995</v>
      </c>
      <c r="J400" s="1">
        <v>2812426.9099999997</v>
      </c>
      <c r="K400" s="30">
        <v>1.05731</v>
      </c>
      <c r="L400" s="1">
        <v>13924017.779999999</v>
      </c>
      <c r="M400" s="1">
        <v>4640875.12</v>
      </c>
      <c r="N400" s="1">
        <v>1673361.18</v>
      </c>
      <c r="O400" s="1">
        <v>557787.06000000006</v>
      </c>
      <c r="P400" s="1">
        <v>443945.2</v>
      </c>
      <c r="Q400" s="1">
        <v>1448105.3</v>
      </c>
      <c r="R400" s="1">
        <v>346919.05</v>
      </c>
      <c r="S400" s="1">
        <v>607395.25</v>
      </c>
      <c r="T400" s="1">
        <v>557572.94999999995</v>
      </c>
      <c r="U400" s="1">
        <v>404930.16</v>
      </c>
      <c r="V400" s="1">
        <v>832619.73</v>
      </c>
      <c r="W400" s="1">
        <v>718137.63</v>
      </c>
      <c r="X400" s="1">
        <v>728835.76</v>
      </c>
      <c r="Y400" s="1">
        <v>26884502.169999998</v>
      </c>
      <c r="Z400" s="1">
        <v>364663.8</v>
      </c>
      <c r="AA400" s="1">
        <v>506477.49999999994</v>
      </c>
      <c r="AB400" s="1">
        <v>1089939.5799999998</v>
      </c>
      <c r="AC400" s="1">
        <v>117502.78</v>
      </c>
      <c r="AD400" s="1">
        <v>1156794.6100000001</v>
      </c>
      <c r="AE400" s="1">
        <v>3156367.78</v>
      </c>
      <c r="AF400" s="1">
        <v>4971583.1399999997</v>
      </c>
      <c r="AG400" s="1">
        <v>3577757.0599999996</v>
      </c>
      <c r="AH400" s="1">
        <v>10090734.005819999</v>
      </c>
      <c r="AI400" s="1">
        <v>25031820.255819999</v>
      </c>
      <c r="AJ400" s="1">
        <v>3663534.0800000001</v>
      </c>
      <c r="AK400" s="1">
        <v>21368286.17582</v>
      </c>
      <c r="AL400" s="33">
        <v>25241777.385820001</v>
      </c>
      <c r="AM400" s="1">
        <v>388539.39</v>
      </c>
      <c r="AN400" s="1">
        <v>388539.39</v>
      </c>
      <c r="AO400" s="1">
        <v>404413.56</v>
      </c>
      <c r="AP400" s="1">
        <v>404413.56</v>
      </c>
      <c r="AQ400" s="1">
        <v>54425.75</v>
      </c>
      <c r="AR400" s="1">
        <v>54425.75</v>
      </c>
      <c r="AS400" s="1">
        <v>56693.49</v>
      </c>
      <c r="AT400" s="1">
        <v>56693.49</v>
      </c>
      <c r="AU400" s="1">
        <v>68788.100000000006</v>
      </c>
      <c r="AV400" s="1">
        <v>2171738.65</v>
      </c>
      <c r="AW400" s="1">
        <v>861751.39</v>
      </c>
      <c r="AX400" s="1">
        <v>338975.75</v>
      </c>
      <c r="AY400" s="1">
        <v>5249398.2699999996</v>
      </c>
      <c r="AZ400" s="1">
        <v>57375677.939999998</v>
      </c>
      <c r="BA400" s="1">
        <v>246237.23</v>
      </c>
      <c r="BB400" s="1">
        <v>12964.039999999999</v>
      </c>
      <c r="BC400" s="1">
        <v>1515742.6000000006</v>
      </c>
    </row>
    <row r="401" spans="1:55" x14ac:dyDescent="0.25">
      <c r="A401" s="10" t="s">
        <v>828</v>
      </c>
      <c r="B401" s="10" t="s">
        <v>829</v>
      </c>
      <c r="C401">
        <v>7997.82</v>
      </c>
      <c r="D401" s="1">
        <v>121416303.76000001</v>
      </c>
      <c r="E401" s="1">
        <v>114064246.39</v>
      </c>
      <c r="F401" s="12">
        <v>0.93944752770161244</v>
      </c>
      <c r="G401" s="28">
        <v>3</v>
      </c>
      <c r="H401" s="1">
        <v>198977.93</v>
      </c>
      <c r="I401" s="1">
        <v>8011550.6899999995</v>
      </c>
      <c r="J401" s="1">
        <v>8210528.6199999992</v>
      </c>
      <c r="K401" s="30">
        <v>1.05731</v>
      </c>
      <c r="L401" s="1">
        <v>28584314.48</v>
      </c>
      <c r="M401" s="1">
        <v>9527152.0099999998</v>
      </c>
      <c r="N401" s="1">
        <v>3303752.11</v>
      </c>
      <c r="O401" s="1">
        <v>1100699.8</v>
      </c>
      <c r="P401" s="1">
        <v>970436.96</v>
      </c>
      <c r="Q401" s="1">
        <v>2859561.04</v>
      </c>
      <c r="R401" s="1">
        <v>684843.92</v>
      </c>
      <c r="S401" s="1">
        <v>1199193.19</v>
      </c>
      <c r="T401" s="1">
        <v>1100277.3</v>
      </c>
      <c r="U401" s="1">
        <v>799362.14</v>
      </c>
      <c r="V401" s="1">
        <v>1643036.26</v>
      </c>
      <c r="W401" s="1">
        <v>1417124.94</v>
      </c>
      <c r="X401" s="1">
        <v>1438955.75</v>
      </c>
      <c r="Y401" s="1">
        <v>54628709.899999991</v>
      </c>
      <c r="Z401" s="1">
        <v>719803.79999999993</v>
      </c>
      <c r="AA401" s="1">
        <v>999727.5</v>
      </c>
      <c r="AB401" s="1">
        <v>2151413.58</v>
      </c>
      <c r="AC401" s="1">
        <v>231936.78</v>
      </c>
      <c r="AD401" s="1">
        <v>2283377.61</v>
      </c>
      <c r="AE401" s="1">
        <v>6230301.7799999993</v>
      </c>
      <c r="AF401" s="1">
        <v>9813325.1399999987</v>
      </c>
      <c r="AG401" s="1">
        <v>7062075.0599999996</v>
      </c>
      <c r="AH401" s="1">
        <v>21701445.017820001</v>
      </c>
      <c r="AI401" s="1">
        <v>51193406.267820001</v>
      </c>
      <c r="AJ401" s="1">
        <v>7231388.9000000004</v>
      </c>
      <c r="AK401" s="1">
        <v>43962017.367819995</v>
      </c>
      <c r="AL401" s="33">
        <v>51607837.157819994</v>
      </c>
      <c r="AM401" s="1">
        <v>1572299.47</v>
      </c>
      <c r="AN401" s="1">
        <v>1572299.47</v>
      </c>
      <c r="AO401" s="1">
        <v>1637308.01</v>
      </c>
      <c r="AP401" s="1">
        <v>1637308.01</v>
      </c>
      <c r="AQ401" s="1">
        <v>394586.69</v>
      </c>
      <c r="AR401" s="1">
        <v>394586.69</v>
      </c>
      <c r="AS401" s="1">
        <v>410460.87</v>
      </c>
      <c r="AT401" s="1">
        <v>410460.87</v>
      </c>
      <c r="AU401" s="1">
        <v>492855.41</v>
      </c>
      <c r="AV401" s="1">
        <v>4287539.7300000004</v>
      </c>
      <c r="AW401" s="1">
        <v>1701306.6</v>
      </c>
      <c r="AX401" s="1">
        <v>668744.75</v>
      </c>
      <c r="AY401" s="1">
        <v>15179756.57</v>
      </c>
      <c r="AZ401" s="1">
        <v>121416303.76000001</v>
      </c>
      <c r="BA401" s="1">
        <v>1789436.98</v>
      </c>
      <c r="BB401" s="1">
        <v>87543.08</v>
      </c>
      <c r="BC401" s="1">
        <v>2269116.7000000002</v>
      </c>
    </row>
    <row r="402" spans="1:55" x14ac:dyDescent="0.25">
      <c r="A402" s="10" t="s">
        <v>830</v>
      </c>
      <c r="B402" s="10" t="s">
        <v>831</v>
      </c>
      <c r="C402">
        <v>3854.83</v>
      </c>
      <c r="D402" s="1">
        <v>63219593.479999997</v>
      </c>
      <c r="E402" s="1">
        <v>54710010.229999997</v>
      </c>
      <c r="F402" s="12">
        <v>0.86539642567154329</v>
      </c>
      <c r="G402" s="28">
        <v>2</v>
      </c>
      <c r="H402" s="1">
        <v>115434.12</v>
      </c>
      <c r="I402" s="1">
        <v>5522892.2200000007</v>
      </c>
      <c r="J402" s="1">
        <v>5638326.3400000008</v>
      </c>
      <c r="K402" s="30">
        <v>1.05731</v>
      </c>
      <c r="L402" s="1">
        <v>14287612.310000001</v>
      </c>
      <c r="M402" s="1">
        <v>4762061.18</v>
      </c>
      <c r="N402" s="1">
        <v>1592378.76</v>
      </c>
      <c r="O402" s="1">
        <v>530517.47</v>
      </c>
      <c r="P402" s="1">
        <v>509217.69</v>
      </c>
      <c r="Q402" s="1">
        <v>1377487.82</v>
      </c>
      <c r="R402" s="1">
        <v>329573.09999999998</v>
      </c>
      <c r="S402" s="1">
        <v>578000.31999999995</v>
      </c>
      <c r="T402" s="1">
        <v>530313.82999999996</v>
      </c>
      <c r="U402" s="1">
        <v>385133.58</v>
      </c>
      <c r="V402" s="1">
        <v>791913.87</v>
      </c>
      <c r="W402" s="1">
        <v>683028.68</v>
      </c>
      <c r="X402" s="1">
        <v>693563.71</v>
      </c>
      <c r="Y402" s="1">
        <v>27050802.320000004</v>
      </c>
      <c r="Z402" s="1">
        <v>346934.7</v>
      </c>
      <c r="AA402" s="1">
        <v>481853.75</v>
      </c>
      <c r="AB402" s="1">
        <v>1036949.27</v>
      </c>
      <c r="AC402" s="1">
        <v>111790.06999999999</v>
      </c>
      <c r="AD402" s="1">
        <v>2201107.9300000002</v>
      </c>
      <c r="AE402" s="1">
        <v>3002912.57</v>
      </c>
      <c r="AF402" s="1">
        <v>4729876.41</v>
      </c>
      <c r="AG402" s="1">
        <v>3403814.89</v>
      </c>
      <c r="AH402" s="1">
        <v>11245896.18633</v>
      </c>
      <c r="AI402" s="1">
        <v>26561135.776330002</v>
      </c>
      <c r="AJ402" s="1">
        <v>3485421.64</v>
      </c>
      <c r="AK402" s="1">
        <v>23075714.136330001</v>
      </c>
      <c r="AL402" s="33">
        <v>26760885.28633</v>
      </c>
      <c r="AM402" s="1">
        <v>1131602.07</v>
      </c>
      <c r="AN402" s="1">
        <v>1131602.07</v>
      </c>
      <c r="AO402" s="1">
        <v>1178468.69</v>
      </c>
      <c r="AP402" s="1">
        <v>1178468.69</v>
      </c>
      <c r="AQ402" s="1">
        <v>296317.96999999997</v>
      </c>
      <c r="AR402" s="1">
        <v>296317.96999999997</v>
      </c>
      <c r="AS402" s="1">
        <v>308412.59000000003</v>
      </c>
      <c r="AT402" s="1">
        <v>308412.59000000003</v>
      </c>
      <c r="AU402" s="1">
        <v>370397.47</v>
      </c>
      <c r="AV402" s="1">
        <v>2065910.8</v>
      </c>
      <c r="AW402" s="1">
        <v>819758.63</v>
      </c>
      <c r="AX402" s="1">
        <v>322236.21000000002</v>
      </c>
      <c r="AY402" s="1">
        <v>9407905.75</v>
      </c>
      <c r="AZ402" s="1">
        <v>63219593.479999997</v>
      </c>
      <c r="BA402" s="1">
        <v>2027657.9399999997</v>
      </c>
      <c r="BB402" s="1">
        <v>146046.23000000001</v>
      </c>
      <c r="BC402" s="1">
        <v>1303639.9300000002</v>
      </c>
    </row>
    <row r="403" spans="1:55" x14ac:dyDescent="0.25">
      <c r="A403" s="10" t="s">
        <v>832</v>
      </c>
      <c r="B403" s="10" t="s">
        <v>833</v>
      </c>
      <c r="C403">
        <v>2217.48</v>
      </c>
      <c r="D403" s="1">
        <v>29399374.969999999</v>
      </c>
      <c r="E403" s="1">
        <v>29928841.27</v>
      </c>
      <c r="F403" s="12">
        <v>1.0180094406952624</v>
      </c>
      <c r="G403" s="28">
        <v>4</v>
      </c>
      <c r="H403" s="1">
        <v>2262.2399999999998</v>
      </c>
      <c r="I403" s="1">
        <v>1642895.5400000003</v>
      </c>
      <c r="J403" s="1">
        <v>1645157.7800000003</v>
      </c>
      <c r="K403" s="30">
        <v>1.05731</v>
      </c>
      <c r="L403" s="1">
        <v>7448544.0899999999</v>
      </c>
      <c r="M403" s="1">
        <v>1489708.81</v>
      </c>
      <c r="N403" s="1">
        <v>797363.72</v>
      </c>
      <c r="O403" s="1">
        <v>354383.87</v>
      </c>
      <c r="P403" s="1">
        <v>258435.84</v>
      </c>
      <c r="Q403" s="1">
        <v>482582.92</v>
      </c>
      <c r="R403" s="1">
        <v>189520.59</v>
      </c>
      <c r="S403" s="1">
        <v>295149.09999999998</v>
      </c>
      <c r="T403" s="1">
        <v>406408.73</v>
      </c>
      <c r="U403" s="1">
        <v>221361.82</v>
      </c>
      <c r="V403" s="1">
        <v>606887.27</v>
      </c>
      <c r="W403" s="1">
        <v>523442.54</v>
      </c>
      <c r="X403" s="1">
        <v>354160.19</v>
      </c>
      <c r="Y403" s="1">
        <v>13427949.489999998</v>
      </c>
      <c r="Z403" s="1">
        <v>196670.69999999998</v>
      </c>
      <c r="AA403" s="1">
        <v>277185</v>
      </c>
      <c r="AB403" s="1">
        <v>596502.12</v>
      </c>
      <c r="AC403" s="1">
        <v>64306.920000000006</v>
      </c>
      <c r="AD403" s="1">
        <v>633090.54</v>
      </c>
      <c r="AE403" s="1">
        <v>325992.57</v>
      </c>
      <c r="AF403" s="1">
        <v>2720847.96</v>
      </c>
      <c r="AG403" s="1">
        <v>1958034.84</v>
      </c>
      <c r="AH403" s="1">
        <v>5387115.8494800003</v>
      </c>
      <c r="AI403" s="1">
        <v>12159746.49948</v>
      </c>
      <c r="AJ403" s="1">
        <v>2004978.89</v>
      </c>
      <c r="AK403" s="1">
        <v>10154767.609479997</v>
      </c>
      <c r="AL403" s="33">
        <v>12274651.839479998</v>
      </c>
      <c r="AM403" s="1">
        <v>275152.40000000002</v>
      </c>
      <c r="AN403" s="1">
        <v>275152.40000000002</v>
      </c>
      <c r="AO403" s="1">
        <v>287247.02</v>
      </c>
      <c r="AP403" s="1">
        <v>287247.02</v>
      </c>
      <c r="AQ403" s="1">
        <v>136064.37</v>
      </c>
      <c r="AR403" s="1">
        <v>136064.37</v>
      </c>
      <c r="AS403" s="1">
        <v>142111.67999999999</v>
      </c>
      <c r="AT403" s="1">
        <v>142111.67999999999</v>
      </c>
      <c r="AU403" s="1">
        <v>170836.38</v>
      </c>
      <c r="AV403" s="1">
        <v>1188295.56</v>
      </c>
      <c r="AW403" s="1">
        <v>471518.68</v>
      </c>
      <c r="AX403" s="1">
        <v>184971.95</v>
      </c>
      <c r="AY403" s="1">
        <v>3696773.5100000002</v>
      </c>
      <c r="AZ403" s="1">
        <v>29399374.969999999</v>
      </c>
      <c r="BA403" s="1">
        <v>187270.95</v>
      </c>
      <c r="BB403" s="1">
        <v>53636.260000000009</v>
      </c>
      <c r="BC403" s="1">
        <v>574785.58000000007</v>
      </c>
    </row>
    <row r="404" spans="1:55" x14ac:dyDescent="0.25">
      <c r="A404" s="10" t="s">
        <v>834</v>
      </c>
      <c r="B404" s="10" t="s">
        <v>835</v>
      </c>
      <c r="C404">
        <v>3287.38</v>
      </c>
      <c r="D404" s="1">
        <v>47557634.240000002</v>
      </c>
      <c r="E404" s="1">
        <v>56490515.990000002</v>
      </c>
      <c r="F404" s="12">
        <v>1.1878327610856363</v>
      </c>
      <c r="G404" s="28">
        <v>4</v>
      </c>
      <c r="H404" s="1">
        <v>3659.5</v>
      </c>
      <c r="I404" s="1">
        <v>3914236.88</v>
      </c>
      <c r="J404" s="1">
        <v>3917896.38</v>
      </c>
      <c r="K404" s="30">
        <v>1.05731</v>
      </c>
      <c r="L404" s="1">
        <v>11343885.59</v>
      </c>
      <c r="M404" s="1">
        <v>2268777.11</v>
      </c>
      <c r="N404" s="1">
        <v>1183440.47</v>
      </c>
      <c r="O404" s="1">
        <v>525093.18000000005</v>
      </c>
      <c r="P404" s="1">
        <v>429059.98</v>
      </c>
      <c r="Q404" s="1">
        <v>738759.25</v>
      </c>
      <c r="R404" s="1">
        <v>281389.90000000002</v>
      </c>
      <c r="S404" s="1">
        <v>437924.47</v>
      </c>
      <c r="T404" s="1">
        <v>602178.79</v>
      </c>
      <c r="U404" s="1">
        <v>328443.34999999998</v>
      </c>
      <c r="V404" s="1">
        <v>899229.3</v>
      </c>
      <c r="W404" s="1">
        <v>775588.65</v>
      </c>
      <c r="X404" s="1">
        <v>525481.57999999996</v>
      </c>
      <c r="Y404" s="1">
        <v>20339251.619999997</v>
      </c>
      <c r="Z404" s="1">
        <v>291476.7</v>
      </c>
      <c r="AA404" s="1">
        <v>410922.5</v>
      </c>
      <c r="AB404" s="1">
        <v>884305.22</v>
      </c>
      <c r="AC404" s="1">
        <v>95334.02</v>
      </c>
      <c r="AD404" s="1">
        <v>938546.98</v>
      </c>
      <c r="AE404" s="1">
        <v>501715.48</v>
      </c>
      <c r="AF404" s="1">
        <v>4033615.26</v>
      </c>
      <c r="AG404" s="1">
        <v>2902756.54</v>
      </c>
      <c r="AH404" s="1">
        <v>8850355.1743800007</v>
      </c>
      <c r="AI404" s="1">
        <v>18909027.87438</v>
      </c>
      <c r="AJ404" s="1">
        <v>2972350.37</v>
      </c>
      <c r="AK404" s="1">
        <v>15936677.504379995</v>
      </c>
      <c r="AL404" s="33">
        <v>19079373.264379993</v>
      </c>
      <c r="AM404" s="1">
        <v>696196.06</v>
      </c>
      <c r="AN404" s="1">
        <v>696196.06</v>
      </c>
      <c r="AO404" s="1">
        <v>724920.76</v>
      </c>
      <c r="AP404" s="1">
        <v>724920.76</v>
      </c>
      <c r="AQ404" s="1">
        <v>480004.88</v>
      </c>
      <c r="AR404" s="1">
        <v>480004.88</v>
      </c>
      <c r="AS404" s="1">
        <v>500414.54</v>
      </c>
      <c r="AT404" s="1">
        <v>500414.54</v>
      </c>
      <c r="AU404" s="1">
        <v>600195.07999999996</v>
      </c>
      <c r="AV404" s="1">
        <v>1762033.69</v>
      </c>
      <c r="AW404" s="1">
        <v>699179.42</v>
      </c>
      <c r="AX404" s="1">
        <v>274528.51</v>
      </c>
      <c r="AY404" s="1">
        <v>8139009.1799999997</v>
      </c>
      <c r="AZ404" s="1">
        <v>47557634.240000002</v>
      </c>
      <c r="BA404" s="1">
        <v>865231.69</v>
      </c>
      <c r="BB404" s="1">
        <v>131859.12</v>
      </c>
      <c r="BC404" s="1">
        <v>1378557.52</v>
      </c>
    </row>
    <row r="405" spans="1:55" x14ac:dyDescent="0.25">
      <c r="A405" s="10" t="s">
        <v>836</v>
      </c>
      <c r="B405" s="10" t="s">
        <v>837</v>
      </c>
      <c r="C405">
        <v>2038</v>
      </c>
      <c r="D405" s="1">
        <v>35277205.640000001</v>
      </c>
      <c r="E405" s="1">
        <v>23409002.520000003</v>
      </c>
      <c r="F405" s="12">
        <v>0.66357303803726109</v>
      </c>
      <c r="G405" s="28">
        <v>1</v>
      </c>
      <c r="H405" s="1">
        <v>1026434.7</v>
      </c>
      <c r="I405" s="1">
        <v>5438892.3600000003</v>
      </c>
      <c r="J405" s="1">
        <v>6465327.0600000005</v>
      </c>
      <c r="K405" s="30">
        <v>1.05731</v>
      </c>
      <c r="L405" s="1">
        <v>7699114.1600000001</v>
      </c>
      <c r="M405" s="1">
        <v>2566114.7400000002</v>
      </c>
      <c r="N405" s="1">
        <v>842051.87</v>
      </c>
      <c r="O405" s="1">
        <v>280133.05</v>
      </c>
      <c r="P405" s="1">
        <v>290684.28000000003</v>
      </c>
      <c r="Q405" s="1">
        <v>728522.11</v>
      </c>
      <c r="R405" s="1">
        <v>174101.97</v>
      </c>
      <c r="S405" s="1">
        <v>305647.28999999998</v>
      </c>
      <c r="T405" s="1">
        <v>280025.52</v>
      </c>
      <c r="U405" s="1">
        <v>203664.87</v>
      </c>
      <c r="V405" s="1">
        <v>418160.13</v>
      </c>
      <c r="W405" s="1">
        <v>360664.68</v>
      </c>
      <c r="X405" s="1">
        <v>366757.35</v>
      </c>
      <c r="Y405" s="1">
        <v>14515642.019999998</v>
      </c>
      <c r="Z405" s="1">
        <v>183420</v>
      </c>
      <c r="AA405" s="1">
        <v>254750</v>
      </c>
      <c r="AB405" s="1">
        <v>548222</v>
      </c>
      <c r="AC405" s="1">
        <v>59102</v>
      </c>
      <c r="AD405" s="1">
        <v>1163698</v>
      </c>
      <c r="AE405" s="1">
        <v>1587602</v>
      </c>
      <c r="AF405" s="1">
        <v>2500626</v>
      </c>
      <c r="AG405" s="1">
        <v>1799554</v>
      </c>
      <c r="AH405" s="1">
        <v>6350556.4289999995</v>
      </c>
      <c r="AI405" s="1">
        <v>14447530.429</v>
      </c>
      <c r="AJ405" s="1">
        <v>1842698.46</v>
      </c>
      <c r="AK405" s="1">
        <v>12604831.969000001</v>
      </c>
      <c r="AL405" s="33">
        <v>14553135.469000001</v>
      </c>
      <c r="AM405" s="1">
        <v>704511.11</v>
      </c>
      <c r="AN405" s="1">
        <v>704511.11</v>
      </c>
      <c r="AO405" s="1">
        <v>733235.81</v>
      </c>
      <c r="AP405" s="1">
        <v>733235.81</v>
      </c>
      <c r="AQ405" s="1">
        <v>306900.76</v>
      </c>
      <c r="AR405" s="1">
        <v>306900.76</v>
      </c>
      <c r="AS405" s="1">
        <v>319751.28000000003</v>
      </c>
      <c r="AT405" s="1">
        <v>319751.28000000003</v>
      </c>
      <c r="AU405" s="1">
        <v>384003.91</v>
      </c>
      <c r="AV405" s="1">
        <v>1092294.5900000001</v>
      </c>
      <c r="AW405" s="1">
        <v>433425.25</v>
      </c>
      <c r="AX405" s="1">
        <v>169906.36</v>
      </c>
      <c r="AY405" s="1">
        <v>6208428.0300000012</v>
      </c>
      <c r="AZ405" s="1">
        <v>35277205.640000001</v>
      </c>
      <c r="BA405" s="1">
        <v>1524480.32</v>
      </c>
      <c r="BB405" s="1">
        <v>318779.83999999997</v>
      </c>
      <c r="BC405" s="1">
        <v>877383.38000000012</v>
      </c>
    </row>
    <row r="406" spans="1:55" x14ac:dyDescent="0.25">
      <c r="A406" s="10" t="s">
        <v>838</v>
      </c>
      <c r="B406" s="10" t="s">
        <v>839</v>
      </c>
      <c r="C406">
        <v>4913.32</v>
      </c>
      <c r="D406" s="1">
        <v>71462016.560000002</v>
      </c>
      <c r="E406" s="1">
        <v>80734458.640000001</v>
      </c>
      <c r="F406" s="12">
        <v>1.1297534344306501</v>
      </c>
      <c r="G406" s="28">
        <v>4</v>
      </c>
      <c r="H406" s="1">
        <v>5498.92</v>
      </c>
      <c r="I406" s="1">
        <v>4042259.0500000003</v>
      </c>
      <c r="J406" s="1">
        <v>4047757.97</v>
      </c>
      <c r="K406" s="30">
        <v>1.05731</v>
      </c>
      <c r="L406" s="1">
        <v>17193063.140000001</v>
      </c>
      <c r="M406" s="1">
        <v>5730447.9400000004</v>
      </c>
      <c r="N406" s="1">
        <v>2029518.55</v>
      </c>
      <c r="O406" s="1">
        <v>675955.28</v>
      </c>
      <c r="P406" s="1">
        <v>560077.02</v>
      </c>
      <c r="Q406" s="1">
        <v>1756498.1</v>
      </c>
      <c r="R406" s="1">
        <v>420799.96</v>
      </c>
      <c r="S406" s="1">
        <v>736672.96</v>
      </c>
      <c r="T406" s="1">
        <v>675695.82</v>
      </c>
      <c r="U406" s="1">
        <v>491015.32</v>
      </c>
      <c r="V406" s="1">
        <v>1009011.76</v>
      </c>
      <c r="W406" s="1">
        <v>870276.42</v>
      </c>
      <c r="X406" s="1">
        <v>883960.81</v>
      </c>
      <c r="Y406" s="1">
        <v>33032993.080000009</v>
      </c>
      <c r="Z406" s="1">
        <v>442198.8</v>
      </c>
      <c r="AA406" s="1">
        <v>614165</v>
      </c>
      <c r="AB406" s="1">
        <v>1321683.0799999998</v>
      </c>
      <c r="AC406" s="1">
        <v>142486.28</v>
      </c>
      <c r="AD406" s="1">
        <v>1402752.86</v>
      </c>
      <c r="AE406" s="1">
        <v>3827476.28</v>
      </c>
      <c r="AF406" s="1">
        <v>6028643.6399999997</v>
      </c>
      <c r="AG406" s="1">
        <v>4338461.5599999996</v>
      </c>
      <c r="AH406" s="1">
        <v>12648521.395319998</v>
      </c>
      <c r="AI406" s="1">
        <v>30766388.895319995</v>
      </c>
      <c r="AJ406" s="1">
        <v>4442476.54</v>
      </c>
      <c r="AK406" s="1">
        <v>26323912.355319999</v>
      </c>
      <c r="AL406" s="33">
        <v>31020987.22532</v>
      </c>
      <c r="AM406" s="1">
        <v>696951.98</v>
      </c>
      <c r="AN406" s="1">
        <v>696951.98</v>
      </c>
      <c r="AO406" s="1">
        <v>726432.59</v>
      </c>
      <c r="AP406" s="1">
        <v>726432.59</v>
      </c>
      <c r="AQ406" s="1">
        <v>88441.84</v>
      </c>
      <c r="AR406" s="1">
        <v>88441.84</v>
      </c>
      <c r="AS406" s="1">
        <v>92221.41</v>
      </c>
      <c r="AT406" s="1">
        <v>92221.41</v>
      </c>
      <c r="AU406" s="1">
        <v>110363.32</v>
      </c>
      <c r="AV406" s="1">
        <v>2633601.62</v>
      </c>
      <c r="AW406" s="1">
        <v>1045019.78</v>
      </c>
      <c r="AX406" s="1">
        <v>410955.79</v>
      </c>
      <c r="AY406" s="1">
        <v>7408036.1500000004</v>
      </c>
      <c r="AZ406" s="1">
        <v>71462016.560000002</v>
      </c>
      <c r="BA406" s="1">
        <v>560405.82999999996</v>
      </c>
      <c r="BB406" s="1">
        <v>28829.550000000003</v>
      </c>
      <c r="BC406" s="1">
        <v>1669851.2000000002</v>
      </c>
    </row>
    <row r="407" spans="1:55" x14ac:dyDescent="0.25">
      <c r="A407" s="10" t="s">
        <v>840</v>
      </c>
      <c r="B407" s="10" t="s">
        <v>841</v>
      </c>
      <c r="C407">
        <v>1448.31</v>
      </c>
      <c r="D407" s="1">
        <v>23922796.739999998</v>
      </c>
      <c r="E407" s="1">
        <v>25834766.98</v>
      </c>
      <c r="F407" s="12">
        <v>1.0799225216340655</v>
      </c>
      <c r="G407" s="28">
        <v>4</v>
      </c>
      <c r="H407" s="1">
        <v>1840.83</v>
      </c>
      <c r="I407" s="1">
        <v>1848918.8499999999</v>
      </c>
      <c r="J407" s="1">
        <v>1850759.68</v>
      </c>
      <c r="K407" s="30">
        <v>1.05731</v>
      </c>
      <c r="L407" s="1">
        <v>5409294.9699999997</v>
      </c>
      <c r="M407" s="1">
        <v>1802918.01</v>
      </c>
      <c r="N407" s="1">
        <v>598278.27</v>
      </c>
      <c r="O407" s="1">
        <v>199150.64</v>
      </c>
      <c r="P407" s="1">
        <v>198094.68</v>
      </c>
      <c r="Q407" s="1">
        <v>517563.56</v>
      </c>
      <c r="R407" s="1">
        <v>123991.44</v>
      </c>
      <c r="S407" s="1">
        <v>217162.55</v>
      </c>
      <c r="T407" s="1">
        <v>199074.19</v>
      </c>
      <c r="U407" s="1">
        <v>144575.06</v>
      </c>
      <c r="V407" s="1">
        <v>297276.08</v>
      </c>
      <c r="W407" s="1">
        <v>256401.73</v>
      </c>
      <c r="X407" s="1">
        <v>260581.28</v>
      </c>
      <c r="Y407" s="1">
        <v>10224362.459999999</v>
      </c>
      <c r="Z407" s="1">
        <v>130347.90000000001</v>
      </c>
      <c r="AA407" s="1">
        <v>181038.75000000003</v>
      </c>
      <c r="AB407" s="1">
        <v>389595.39000000007</v>
      </c>
      <c r="AC407" s="1">
        <v>42000.990000000005</v>
      </c>
      <c r="AD407" s="1">
        <v>413492.5</v>
      </c>
      <c r="AE407" s="1">
        <v>1128233.4900000002</v>
      </c>
      <c r="AF407" s="1">
        <v>1777076.37</v>
      </c>
      <c r="AG407" s="1">
        <v>1278857.7300000002</v>
      </c>
      <c r="AH407" s="1">
        <v>4352781.0278099999</v>
      </c>
      <c r="AI407" s="1">
        <v>9693424.1478100009</v>
      </c>
      <c r="AJ407" s="1">
        <v>1309518.45</v>
      </c>
      <c r="AK407" s="1">
        <v>8383905.6978100007</v>
      </c>
      <c r="AL407" s="33">
        <v>9768472.6478100009</v>
      </c>
      <c r="AM407" s="1">
        <v>455059.75</v>
      </c>
      <c r="AN407" s="1">
        <v>455059.75</v>
      </c>
      <c r="AO407" s="1">
        <v>473957.58</v>
      </c>
      <c r="AP407" s="1">
        <v>473957.58</v>
      </c>
      <c r="AQ407" s="1">
        <v>162521.34</v>
      </c>
      <c r="AR407" s="1">
        <v>162521.34</v>
      </c>
      <c r="AS407" s="1">
        <v>169324.55</v>
      </c>
      <c r="AT407" s="1">
        <v>169324.55</v>
      </c>
      <c r="AU407" s="1">
        <v>203340.65</v>
      </c>
      <c r="AV407" s="1">
        <v>776322.86</v>
      </c>
      <c r="AW407" s="1">
        <v>308046.87</v>
      </c>
      <c r="AX407" s="1">
        <v>120524.71</v>
      </c>
      <c r="AY407" s="1">
        <v>3929961.53</v>
      </c>
      <c r="AZ407" s="1">
        <v>23922796.739999998</v>
      </c>
      <c r="BA407" s="1">
        <v>809332.69000000006</v>
      </c>
      <c r="BB407" s="1">
        <v>31845.089999999997</v>
      </c>
      <c r="BC407" s="1">
        <v>416844.25</v>
      </c>
    </row>
    <row r="408" spans="1:55" x14ac:dyDescent="0.25">
      <c r="A408" s="10" t="s">
        <v>842</v>
      </c>
      <c r="B408" s="10" t="s">
        <v>843</v>
      </c>
      <c r="C408">
        <v>2563.8200000000002</v>
      </c>
      <c r="D408" s="1">
        <v>38050180.460000001</v>
      </c>
      <c r="E408" s="1">
        <v>42413914.710000001</v>
      </c>
      <c r="F408" s="12">
        <v>1.1146836676527025</v>
      </c>
      <c r="G408" s="28">
        <v>4</v>
      </c>
      <c r="H408" s="1">
        <v>2927.91</v>
      </c>
      <c r="I408" s="1">
        <v>2068547.85</v>
      </c>
      <c r="J408" s="1">
        <v>2071475.76</v>
      </c>
      <c r="K408" s="30">
        <v>1.05731</v>
      </c>
      <c r="L408" s="1">
        <v>9081599.7200000007</v>
      </c>
      <c r="M408" s="1">
        <v>3026897.18</v>
      </c>
      <c r="N408" s="1">
        <v>1058555.8899999999</v>
      </c>
      <c r="O408" s="1">
        <v>352851.96</v>
      </c>
      <c r="P408" s="1">
        <v>301005.09000000003</v>
      </c>
      <c r="Q408" s="1">
        <v>916239.47</v>
      </c>
      <c r="R408" s="1">
        <v>219072.96</v>
      </c>
      <c r="S408" s="1">
        <v>384233.73</v>
      </c>
      <c r="T408" s="1">
        <v>352716.52</v>
      </c>
      <c r="U408" s="1">
        <v>256155.82</v>
      </c>
      <c r="V408" s="1">
        <v>526709.06999999995</v>
      </c>
      <c r="W408" s="1">
        <v>454288.55</v>
      </c>
      <c r="X408" s="1">
        <v>461056.1</v>
      </c>
      <c r="Y408" s="1">
        <v>17391382.060000006</v>
      </c>
      <c r="Z408" s="1">
        <v>230743.8</v>
      </c>
      <c r="AA408" s="1">
        <v>320477.49999999994</v>
      </c>
      <c r="AB408" s="1">
        <v>689667.58</v>
      </c>
      <c r="AC408" s="1">
        <v>74350.78</v>
      </c>
      <c r="AD408" s="1">
        <v>731970.61</v>
      </c>
      <c r="AE408" s="1">
        <v>1997215.7799999998</v>
      </c>
      <c r="AF408" s="1">
        <v>3145807.1399999997</v>
      </c>
      <c r="AG408" s="1">
        <v>2263853.0599999996</v>
      </c>
      <c r="AH408" s="1">
        <v>6766299.1318200007</v>
      </c>
      <c r="AI408" s="1">
        <v>16220385.381820001</v>
      </c>
      <c r="AJ408" s="1">
        <v>2318129.12</v>
      </c>
      <c r="AK408" s="1">
        <v>13902256.26182</v>
      </c>
      <c r="AL408" s="33">
        <v>16353237.35182</v>
      </c>
      <c r="AM408" s="1">
        <v>444476.96</v>
      </c>
      <c r="AN408" s="1">
        <v>444476.96</v>
      </c>
      <c r="AO408" s="1">
        <v>462618.88</v>
      </c>
      <c r="AP408" s="1">
        <v>462618.88</v>
      </c>
      <c r="AQ408" s="1">
        <v>67276.27</v>
      </c>
      <c r="AR408" s="1">
        <v>67276.27</v>
      </c>
      <c r="AS408" s="1">
        <v>69544.009999999995</v>
      </c>
      <c r="AT408" s="1">
        <v>69544.009999999995</v>
      </c>
      <c r="AU408" s="1">
        <v>83906.36</v>
      </c>
      <c r="AV408" s="1">
        <v>1374250.21</v>
      </c>
      <c r="AW408" s="1">
        <v>545305.96</v>
      </c>
      <c r="AX408" s="1">
        <v>214266.15</v>
      </c>
      <c r="AY408" s="1">
        <v>4305560.92</v>
      </c>
      <c r="AZ408" s="1">
        <v>38050180.460000001</v>
      </c>
      <c r="BA408" s="1">
        <v>380215.49</v>
      </c>
      <c r="BB408" s="1">
        <v>7532.670000000001</v>
      </c>
      <c r="BC408" s="1">
        <v>673495.7</v>
      </c>
    </row>
    <row r="409" spans="1:55" x14ac:dyDescent="0.25">
      <c r="A409" s="10" t="s">
        <v>844</v>
      </c>
      <c r="B409" s="10" t="s">
        <v>845</v>
      </c>
      <c r="C409">
        <v>500.97</v>
      </c>
      <c r="D409" s="1">
        <v>7864738.54</v>
      </c>
      <c r="E409" s="1">
        <v>10433141.530000001</v>
      </c>
      <c r="F409" s="12">
        <v>1.3265719485698251</v>
      </c>
      <c r="G409" s="28">
        <v>4</v>
      </c>
      <c r="H409" s="1">
        <v>605.17999999999995</v>
      </c>
      <c r="I409" s="1">
        <v>1850902.63</v>
      </c>
      <c r="J409" s="1">
        <v>1851507.8099999998</v>
      </c>
      <c r="K409" s="30">
        <v>1.05731</v>
      </c>
      <c r="L409" s="1">
        <v>1933985.19</v>
      </c>
      <c r="M409" s="1">
        <v>386797.03</v>
      </c>
      <c r="N409" s="1">
        <v>179352.81</v>
      </c>
      <c r="O409" s="1">
        <v>79232.160000000003</v>
      </c>
      <c r="P409" s="1">
        <v>73113.66</v>
      </c>
      <c r="Q409" s="1">
        <v>112811.59</v>
      </c>
      <c r="R409" s="1">
        <v>42401.21</v>
      </c>
      <c r="S409" s="1">
        <v>66588.509999999995</v>
      </c>
      <c r="T409" s="1">
        <v>90863.74</v>
      </c>
      <c r="U409" s="1">
        <v>49791.41</v>
      </c>
      <c r="V409" s="1">
        <v>135686.17000000001</v>
      </c>
      <c r="W409" s="1">
        <v>117029.83</v>
      </c>
      <c r="X409" s="1">
        <v>79901.990000000005</v>
      </c>
      <c r="Y409" s="1">
        <v>3347555.3000000003</v>
      </c>
      <c r="Z409" s="1">
        <v>44817.299999999996</v>
      </c>
      <c r="AA409" s="1">
        <v>62621.25</v>
      </c>
      <c r="AB409" s="1">
        <v>134760.93</v>
      </c>
      <c r="AC409" s="1">
        <v>14528.130000000001</v>
      </c>
      <c r="AD409" s="1">
        <v>143026.93</v>
      </c>
      <c r="AE409" s="1">
        <v>77927.06</v>
      </c>
      <c r="AF409" s="1">
        <v>614690.18999999994</v>
      </c>
      <c r="AG409" s="1">
        <v>442356.51</v>
      </c>
      <c r="AH409" s="1">
        <v>1483049.2574700001</v>
      </c>
      <c r="AI409" s="1">
        <v>3017777.5574700003</v>
      </c>
      <c r="AJ409" s="1">
        <v>452962.04</v>
      </c>
      <c r="AK409" s="1">
        <v>2564815.5174699998</v>
      </c>
      <c r="AL409" s="33">
        <v>3043736.8074699999</v>
      </c>
      <c r="AM409" s="1">
        <v>232065.35</v>
      </c>
      <c r="AN409" s="1">
        <v>232065.35</v>
      </c>
      <c r="AO409" s="1">
        <v>241892.22</v>
      </c>
      <c r="AP409" s="1">
        <v>241892.22</v>
      </c>
      <c r="AQ409" s="1">
        <v>20409.650000000001</v>
      </c>
      <c r="AR409" s="1">
        <v>20409.650000000001</v>
      </c>
      <c r="AS409" s="1">
        <v>21165.56</v>
      </c>
      <c r="AT409" s="1">
        <v>21165.56</v>
      </c>
      <c r="AU409" s="1">
        <v>25701.040000000001</v>
      </c>
      <c r="AV409" s="1">
        <v>268349.19</v>
      </c>
      <c r="AW409" s="1">
        <v>106481.63</v>
      </c>
      <c r="AX409" s="1">
        <v>41848.85</v>
      </c>
      <c r="AY409" s="1">
        <v>1473446.27</v>
      </c>
      <c r="AZ409" s="1">
        <v>7864738.54</v>
      </c>
      <c r="BA409" s="1">
        <v>1169974.21</v>
      </c>
      <c r="BB409" s="1">
        <v>23.04</v>
      </c>
      <c r="BC409" s="1">
        <v>321843.02999999997</v>
      </c>
    </row>
    <row r="410" spans="1:55" x14ac:dyDescent="0.25">
      <c r="A410" s="10" t="s">
        <v>846</v>
      </c>
      <c r="B410" s="10" t="s">
        <v>847</v>
      </c>
      <c r="C410">
        <v>3483.39</v>
      </c>
      <c r="D410" s="1">
        <v>42426764.57</v>
      </c>
      <c r="E410" s="1">
        <v>62617276.469999999</v>
      </c>
      <c r="F410" s="12">
        <v>1.4758909170810712</v>
      </c>
      <c r="G410" s="28">
        <v>4</v>
      </c>
      <c r="H410" s="1">
        <v>3264.69</v>
      </c>
      <c r="I410" s="1">
        <v>2252983.36</v>
      </c>
      <c r="J410" s="1">
        <v>2256248.0499999998</v>
      </c>
      <c r="K410" s="30">
        <v>1.05731</v>
      </c>
      <c r="L410" s="1">
        <v>11025516.34</v>
      </c>
      <c r="M410" s="1">
        <v>2205103.2599999998</v>
      </c>
      <c r="N410" s="1">
        <v>1254029.1299999999</v>
      </c>
      <c r="O410" s="1">
        <v>556786.05000000005</v>
      </c>
      <c r="P410" s="1">
        <v>359471.08</v>
      </c>
      <c r="Q410" s="1">
        <v>788114.32</v>
      </c>
      <c r="R410" s="1">
        <v>297450.96999999997</v>
      </c>
      <c r="S410" s="1">
        <v>464019.97</v>
      </c>
      <c r="T410" s="1">
        <v>638524.29</v>
      </c>
      <c r="U410" s="1">
        <v>348239.94</v>
      </c>
      <c r="V410" s="1">
        <v>953503.77</v>
      </c>
      <c r="W410" s="1">
        <v>822400.58</v>
      </c>
      <c r="X410" s="1">
        <v>556794.53</v>
      </c>
      <c r="Y410" s="1">
        <v>20269954.23</v>
      </c>
      <c r="Z410" s="1">
        <v>311382.89999999997</v>
      </c>
      <c r="AA410" s="1">
        <v>435423.75</v>
      </c>
      <c r="AB410" s="1">
        <v>937031.90999999992</v>
      </c>
      <c r="AC410" s="1">
        <v>101018.31</v>
      </c>
      <c r="AD410" s="1">
        <v>994507.84000000008</v>
      </c>
      <c r="AE410" s="1">
        <v>539119.60999999987</v>
      </c>
      <c r="AF410" s="1">
        <v>4274119.5299999993</v>
      </c>
      <c r="AG410" s="1">
        <v>3075833.37</v>
      </c>
      <c r="AH410" s="1">
        <v>7636081.5888900012</v>
      </c>
      <c r="AI410" s="1">
        <v>18304518.80889</v>
      </c>
      <c r="AJ410" s="1">
        <v>3149576.73</v>
      </c>
      <c r="AK410" s="1">
        <v>15154942.07889</v>
      </c>
      <c r="AL410" s="33">
        <v>18485021.048889998</v>
      </c>
      <c r="AM410" s="1">
        <v>82394.539999999994</v>
      </c>
      <c r="AN410" s="1">
        <v>82394.539999999994</v>
      </c>
      <c r="AO410" s="1">
        <v>85418.19</v>
      </c>
      <c r="AP410" s="1">
        <v>85418.19</v>
      </c>
      <c r="AQ410" s="1">
        <v>81638.62</v>
      </c>
      <c r="AR410" s="1">
        <v>81638.62</v>
      </c>
      <c r="AS410" s="1">
        <v>85418.19</v>
      </c>
      <c r="AT410" s="1">
        <v>85418.19</v>
      </c>
      <c r="AU410" s="1">
        <v>102804.19</v>
      </c>
      <c r="AV410" s="1">
        <v>1867105.63</v>
      </c>
      <c r="AW410" s="1">
        <v>740872.23</v>
      </c>
      <c r="AX410" s="1">
        <v>291268.05</v>
      </c>
      <c r="AY410" s="1">
        <v>3671789.1799999992</v>
      </c>
      <c r="AZ410" s="1">
        <v>42426764.57</v>
      </c>
      <c r="BA410" s="1">
        <v>76164.200000000012</v>
      </c>
      <c r="BB410" s="1">
        <v>9069.9399999999987</v>
      </c>
      <c r="BC410" s="1">
        <v>1374906.58</v>
      </c>
    </row>
    <row r="411" spans="1:55" x14ac:dyDescent="0.25">
      <c r="A411" s="10" t="s">
        <v>848</v>
      </c>
      <c r="B411" s="10" t="s">
        <v>849</v>
      </c>
      <c r="C411">
        <v>11603.12</v>
      </c>
      <c r="D411" s="1">
        <v>162758491.31</v>
      </c>
      <c r="E411" s="1">
        <v>155084770.43000001</v>
      </c>
      <c r="F411" s="12">
        <v>0.9528521011823331</v>
      </c>
      <c r="G411" s="28">
        <v>3</v>
      </c>
      <c r="H411" s="1">
        <v>266729.81</v>
      </c>
      <c r="I411" s="1">
        <v>13577197.569999998</v>
      </c>
      <c r="J411" s="1">
        <v>13843927.379999999</v>
      </c>
      <c r="K411" s="30">
        <v>1.05731</v>
      </c>
      <c r="L411" s="1">
        <v>39772422.560000002</v>
      </c>
      <c r="M411" s="1">
        <v>9785110.8200000003</v>
      </c>
      <c r="N411" s="1">
        <v>4383768.32</v>
      </c>
      <c r="O411" s="1">
        <v>1769230.46</v>
      </c>
      <c r="P411" s="1">
        <v>1385731.47</v>
      </c>
      <c r="Q411" s="1">
        <v>3118886.19</v>
      </c>
      <c r="R411" s="1">
        <v>993216.41</v>
      </c>
      <c r="S411" s="1">
        <v>1611322.12</v>
      </c>
      <c r="T411" s="1">
        <v>1950266.29</v>
      </c>
      <c r="U411" s="1">
        <v>1159899.97</v>
      </c>
      <c r="V411" s="1">
        <v>2912318.78</v>
      </c>
      <c r="W411" s="1">
        <v>2511885.87</v>
      </c>
      <c r="X411" s="1">
        <v>1933484.31</v>
      </c>
      <c r="Y411" s="1">
        <v>73287543.569999993</v>
      </c>
      <c r="Z411" s="1">
        <v>1035100.7999999998</v>
      </c>
      <c r="AA411" s="1">
        <v>1450390</v>
      </c>
      <c r="AB411" s="1">
        <v>3121239.28</v>
      </c>
      <c r="AC411" s="1">
        <v>336490.48</v>
      </c>
      <c r="AD411" s="1">
        <v>3312690.75</v>
      </c>
      <c r="AE411" s="1">
        <v>4202135.5699999994</v>
      </c>
      <c r="AF411" s="1">
        <v>14237028.239999998</v>
      </c>
      <c r="AG411" s="1">
        <v>10245554.959999999</v>
      </c>
      <c r="AH411" s="1">
        <v>29600457.399120007</v>
      </c>
      <c r="AI411" s="1">
        <v>67541087.479120001</v>
      </c>
      <c r="AJ411" s="1">
        <v>10491193.01</v>
      </c>
      <c r="AK411" s="1">
        <v>57049894.469120003</v>
      </c>
      <c r="AL411" s="33">
        <v>68142337.749119997</v>
      </c>
      <c r="AM411" s="1">
        <v>1923799.12</v>
      </c>
      <c r="AN411" s="1">
        <v>1923799.12</v>
      </c>
      <c r="AO411" s="1">
        <v>2003925.92</v>
      </c>
      <c r="AP411" s="1">
        <v>2003925.92</v>
      </c>
      <c r="AQ411" s="1">
        <v>715093.89</v>
      </c>
      <c r="AR411" s="1">
        <v>715093.89</v>
      </c>
      <c r="AS411" s="1">
        <v>744574.51</v>
      </c>
      <c r="AT411" s="1">
        <v>744574.51</v>
      </c>
      <c r="AU411" s="1">
        <v>894245.32</v>
      </c>
      <c r="AV411" s="1">
        <v>6220409.8099999996</v>
      </c>
      <c r="AW411" s="1">
        <v>2468274.34</v>
      </c>
      <c r="AX411" s="1">
        <v>970893.51</v>
      </c>
      <c r="AY411" s="1">
        <v>21328609.860000003</v>
      </c>
      <c r="AZ411" s="1">
        <v>162758491.31</v>
      </c>
      <c r="BA411" s="1">
        <v>2095158.6300000001</v>
      </c>
      <c r="BB411" s="1">
        <v>369373.28</v>
      </c>
      <c r="BC411" s="1">
        <v>5205463.92</v>
      </c>
    </row>
    <row r="412" spans="1:55" x14ac:dyDescent="0.25">
      <c r="A412" s="10" t="s">
        <v>850</v>
      </c>
      <c r="B412" s="10" t="s">
        <v>851</v>
      </c>
      <c r="C412">
        <v>1322.04</v>
      </c>
      <c r="D412" s="1">
        <v>19202418.239999998</v>
      </c>
      <c r="E412" s="1">
        <v>24134274.41</v>
      </c>
      <c r="F412" s="12">
        <v>1.2568351604657062</v>
      </c>
      <c r="G412" s="28">
        <v>4</v>
      </c>
      <c r="H412" s="1">
        <v>1477.6</v>
      </c>
      <c r="I412" s="1">
        <v>1327431.3199999998</v>
      </c>
      <c r="J412" s="1">
        <v>1328908.92</v>
      </c>
      <c r="K412" s="30">
        <v>1.05731</v>
      </c>
      <c r="L412" s="1">
        <v>4726370.5999999996</v>
      </c>
      <c r="M412" s="1">
        <v>1139583.33</v>
      </c>
      <c r="N412" s="1">
        <v>496604.76</v>
      </c>
      <c r="O412" s="1">
        <v>201478.83</v>
      </c>
      <c r="P412" s="1">
        <v>166996.17000000001</v>
      </c>
      <c r="Q412" s="1">
        <v>342009.86</v>
      </c>
      <c r="R412" s="1">
        <v>111785.03</v>
      </c>
      <c r="S412" s="1">
        <v>182668.49</v>
      </c>
      <c r="T412" s="1">
        <v>223029.18</v>
      </c>
      <c r="U412" s="1">
        <v>131677.29</v>
      </c>
      <c r="V412" s="1">
        <v>333047.89</v>
      </c>
      <c r="W412" s="1">
        <v>287255.05</v>
      </c>
      <c r="X412" s="1">
        <v>219190.6</v>
      </c>
      <c r="Y412" s="1">
        <v>8561697.0800000001</v>
      </c>
      <c r="Z412" s="1">
        <v>117828.9</v>
      </c>
      <c r="AA412" s="1">
        <v>165255</v>
      </c>
      <c r="AB412" s="1">
        <v>355628.76</v>
      </c>
      <c r="AC412" s="1">
        <v>38339.159999999996</v>
      </c>
      <c r="AD412" s="1">
        <v>377442.41000000003</v>
      </c>
      <c r="AE412" s="1">
        <v>446776.02</v>
      </c>
      <c r="AF412" s="1">
        <v>1622143.0799999998</v>
      </c>
      <c r="AG412" s="1">
        <v>1167361.3199999998</v>
      </c>
      <c r="AH412" s="1">
        <v>3523144.2320399997</v>
      </c>
      <c r="AI412" s="1">
        <v>7813918.8820399996</v>
      </c>
      <c r="AJ412" s="1">
        <v>1195348.8999999999</v>
      </c>
      <c r="AK412" s="1">
        <v>6618569.9820399992</v>
      </c>
      <c r="AL412" s="33">
        <v>7882424.3220399991</v>
      </c>
      <c r="AM412" s="1">
        <v>321263.11</v>
      </c>
      <c r="AN412" s="1">
        <v>321263.11</v>
      </c>
      <c r="AO412" s="1">
        <v>334113.63</v>
      </c>
      <c r="AP412" s="1">
        <v>334113.63</v>
      </c>
      <c r="AQ412" s="1">
        <v>65008.53</v>
      </c>
      <c r="AR412" s="1">
        <v>65008.53</v>
      </c>
      <c r="AS412" s="1">
        <v>68032.179999999993</v>
      </c>
      <c r="AT412" s="1">
        <v>68032.179999999993</v>
      </c>
      <c r="AU412" s="1">
        <v>81638.62</v>
      </c>
      <c r="AV412" s="1">
        <v>708290.67</v>
      </c>
      <c r="AW412" s="1">
        <v>281051.53000000003</v>
      </c>
      <c r="AX412" s="1">
        <v>110480.98</v>
      </c>
      <c r="AY412" s="1">
        <v>2758296.6999999997</v>
      </c>
      <c r="AZ412" s="1">
        <v>19202418.239999998</v>
      </c>
      <c r="BA412" s="1">
        <v>388204.33999999997</v>
      </c>
      <c r="BB412" s="1">
        <v>26278.54</v>
      </c>
      <c r="BC412" s="1">
        <v>517117.82999999996</v>
      </c>
    </row>
    <row r="413" spans="1:55" x14ac:dyDescent="0.25">
      <c r="A413" s="10" t="s">
        <v>852</v>
      </c>
      <c r="B413" s="10" t="s">
        <v>853</v>
      </c>
      <c r="C413">
        <v>1451.25</v>
      </c>
      <c r="D413" s="1">
        <v>20040563.57</v>
      </c>
      <c r="E413" s="1">
        <v>29953132.57</v>
      </c>
      <c r="F413" s="12">
        <v>1.4946252616787064</v>
      </c>
      <c r="G413" s="28">
        <v>4</v>
      </c>
      <c r="H413" s="1">
        <v>1542.09</v>
      </c>
      <c r="I413" s="1">
        <v>1255535.4000000001</v>
      </c>
      <c r="J413" s="1">
        <v>1257077.4900000002</v>
      </c>
      <c r="K413" s="30">
        <v>1.05731</v>
      </c>
      <c r="L413" s="1">
        <v>5027894.66</v>
      </c>
      <c r="M413" s="1">
        <v>1197354.6299999999</v>
      </c>
      <c r="N413" s="1">
        <v>543848</v>
      </c>
      <c r="O413" s="1">
        <v>222579.43</v>
      </c>
      <c r="P413" s="1">
        <v>171552.8</v>
      </c>
      <c r="Q413" s="1">
        <v>372111.02</v>
      </c>
      <c r="R413" s="1">
        <v>123348.99</v>
      </c>
      <c r="S413" s="1">
        <v>200065.49</v>
      </c>
      <c r="T413" s="1">
        <v>246984.16</v>
      </c>
      <c r="U413" s="1">
        <v>144875.01</v>
      </c>
      <c r="V413" s="1">
        <v>368819.7</v>
      </c>
      <c r="W413" s="1">
        <v>318108.37</v>
      </c>
      <c r="X413" s="1">
        <v>240065.9</v>
      </c>
      <c r="Y413" s="1">
        <v>9177608.1599999983</v>
      </c>
      <c r="Z413" s="1">
        <v>129735</v>
      </c>
      <c r="AA413" s="1">
        <v>181406.25</v>
      </c>
      <c r="AB413" s="1">
        <v>390386.25</v>
      </c>
      <c r="AC413" s="1">
        <v>42086.25</v>
      </c>
      <c r="AD413" s="1">
        <v>414331.87</v>
      </c>
      <c r="AE413" s="1">
        <v>471794.5</v>
      </c>
      <c r="AF413" s="1">
        <v>1780683.75</v>
      </c>
      <c r="AG413" s="1">
        <v>1281453.75</v>
      </c>
      <c r="AH413" s="1">
        <v>3644556.4807500001</v>
      </c>
      <c r="AI413" s="1">
        <v>8336434.1007500002</v>
      </c>
      <c r="AJ413" s="1">
        <v>1312176.71</v>
      </c>
      <c r="AK413" s="1">
        <v>7024257.3907500003</v>
      </c>
      <c r="AL413" s="33">
        <v>8411634.940750001</v>
      </c>
      <c r="AM413" s="1">
        <v>234333.09</v>
      </c>
      <c r="AN413" s="1">
        <v>234333.09</v>
      </c>
      <c r="AO413" s="1">
        <v>244159.96</v>
      </c>
      <c r="AP413" s="1">
        <v>244159.96</v>
      </c>
      <c r="AQ413" s="1">
        <v>53669.83</v>
      </c>
      <c r="AR413" s="1">
        <v>53669.83</v>
      </c>
      <c r="AS413" s="1">
        <v>55937.57</v>
      </c>
      <c r="AT413" s="1">
        <v>55937.57</v>
      </c>
      <c r="AU413" s="1">
        <v>67276.27</v>
      </c>
      <c r="AV413" s="1">
        <v>777834.69</v>
      </c>
      <c r="AW413" s="1">
        <v>308646.77</v>
      </c>
      <c r="AX413" s="1">
        <v>121361.68</v>
      </c>
      <c r="AY413" s="1">
        <v>2451320.31</v>
      </c>
      <c r="AZ413" s="1">
        <v>20040563.57</v>
      </c>
      <c r="BA413" s="1">
        <v>320299.36</v>
      </c>
      <c r="BB413" s="1">
        <v>13415.08</v>
      </c>
      <c r="BC413" s="1">
        <v>568474.44999999995</v>
      </c>
    </row>
    <row r="414" spans="1:55" x14ac:dyDescent="0.25">
      <c r="A414" s="10" t="s">
        <v>854</v>
      </c>
      <c r="B414" s="10" t="s">
        <v>855</v>
      </c>
      <c r="C414">
        <v>16150.2</v>
      </c>
      <c r="D414" s="1">
        <v>214301481.24000001</v>
      </c>
      <c r="E414" s="1">
        <v>255703715.68000001</v>
      </c>
      <c r="F414" s="12">
        <v>1.1931962121793871</v>
      </c>
      <c r="G414" s="28">
        <v>4</v>
      </c>
      <c r="H414" s="1">
        <v>16490.259999999998</v>
      </c>
      <c r="I414" s="1">
        <v>12681170.699999999</v>
      </c>
      <c r="J414" s="1">
        <v>12697660.959999999</v>
      </c>
      <c r="K414" s="30">
        <v>1.05731</v>
      </c>
      <c r="L414" s="1">
        <v>53721487.700000003</v>
      </c>
      <c r="M414" s="1">
        <v>13177018.050000001</v>
      </c>
      <c r="N414" s="1">
        <v>6099030.1600000001</v>
      </c>
      <c r="O414" s="1">
        <v>2464154.42</v>
      </c>
      <c r="P414" s="1">
        <v>1787448.46</v>
      </c>
      <c r="Q414" s="1">
        <v>4306710.5</v>
      </c>
      <c r="R414" s="1">
        <v>1382536.69</v>
      </c>
      <c r="S414" s="1">
        <v>2241513.4500000002</v>
      </c>
      <c r="T414" s="1">
        <v>2717651.89</v>
      </c>
      <c r="U414" s="1">
        <v>1614321.61</v>
      </c>
      <c r="V414" s="1">
        <v>4058250.24</v>
      </c>
      <c r="W414" s="1">
        <v>3500256.05</v>
      </c>
      <c r="X414" s="1">
        <v>2689673.91</v>
      </c>
      <c r="Y414" s="1">
        <v>99760053.12999998</v>
      </c>
      <c r="Z414" s="1">
        <v>1444608</v>
      </c>
      <c r="AA414" s="1">
        <v>2018775</v>
      </c>
      <c r="AB414" s="1">
        <v>4344403.8</v>
      </c>
      <c r="AC414" s="1">
        <v>468355.79999999993</v>
      </c>
      <c r="AD414" s="1">
        <v>4610882.09</v>
      </c>
      <c r="AE414" s="1">
        <v>5791741.1600000001</v>
      </c>
      <c r="AF414" s="1">
        <v>19816295.399999999</v>
      </c>
      <c r="AG414" s="1">
        <v>14260626.599999998</v>
      </c>
      <c r="AH414" s="1">
        <v>38538183.154200003</v>
      </c>
      <c r="AI414" s="1">
        <v>91293871.004199997</v>
      </c>
      <c r="AJ414" s="1">
        <v>14602526.33</v>
      </c>
      <c r="AK414" s="1">
        <v>76691344.674199983</v>
      </c>
      <c r="AL414" s="33">
        <v>92130741.784199983</v>
      </c>
      <c r="AM414" s="1">
        <v>1282784.71</v>
      </c>
      <c r="AN414" s="1">
        <v>1282784.71</v>
      </c>
      <c r="AO414" s="1">
        <v>1336454.55</v>
      </c>
      <c r="AP414" s="1">
        <v>1336454.55</v>
      </c>
      <c r="AQ414" s="1">
        <v>698463.8</v>
      </c>
      <c r="AR414" s="1">
        <v>698463.8</v>
      </c>
      <c r="AS414" s="1">
        <v>727944.42</v>
      </c>
      <c r="AT414" s="1">
        <v>727944.42</v>
      </c>
      <c r="AU414" s="1">
        <v>873835.67</v>
      </c>
      <c r="AV414" s="1">
        <v>8658229.9199999999</v>
      </c>
      <c r="AW414" s="1">
        <v>3435607.52</v>
      </c>
      <c r="AX414" s="1">
        <v>1351718.12</v>
      </c>
      <c r="AY414" s="1">
        <v>22410686.189999998</v>
      </c>
      <c r="AZ414" s="1">
        <v>214301481.24000001</v>
      </c>
      <c r="BA414" s="1">
        <v>884067.15999999992</v>
      </c>
      <c r="BB414" s="1">
        <v>256615.71</v>
      </c>
      <c r="BC414" s="1">
        <v>5618055.3700000001</v>
      </c>
    </row>
    <row r="415" spans="1:55" x14ac:dyDescent="0.25">
      <c r="A415" s="10" t="s">
        <v>856</v>
      </c>
      <c r="B415" s="10" t="s">
        <v>857</v>
      </c>
      <c r="C415">
        <v>26147.360000000001</v>
      </c>
      <c r="D415" s="1">
        <v>360175969.33999997</v>
      </c>
      <c r="E415" s="1">
        <v>302861668.29000002</v>
      </c>
      <c r="F415" s="12">
        <v>0.84087139085090867</v>
      </c>
      <c r="G415" s="28">
        <v>2</v>
      </c>
      <c r="H415" s="1">
        <v>782991.1</v>
      </c>
      <c r="I415" s="1">
        <v>41204419.509999998</v>
      </c>
      <c r="J415" s="1">
        <v>41987410.609999999</v>
      </c>
      <c r="K415" s="30">
        <v>1.05731</v>
      </c>
      <c r="L415" s="1">
        <v>87082475.620000005</v>
      </c>
      <c r="M415" s="1">
        <v>21500183.030000001</v>
      </c>
      <c r="N415" s="1">
        <v>9889639.3599999994</v>
      </c>
      <c r="O415" s="1">
        <v>3984114.93</v>
      </c>
      <c r="P415" s="1">
        <v>2953468.74</v>
      </c>
      <c r="Q415" s="1">
        <v>7064945.4699999997</v>
      </c>
      <c r="R415" s="1">
        <v>2238270.37</v>
      </c>
      <c r="S415" s="1">
        <v>3634473.23</v>
      </c>
      <c r="T415" s="1">
        <v>4387892.66</v>
      </c>
      <c r="U415" s="1">
        <v>2613749.25</v>
      </c>
      <c r="V415" s="1">
        <v>6552408.8899999997</v>
      </c>
      <c r="W415" s="1">
        <v>5651477.2400000002</v>
      </c>
      <c r="X415" s="1">
        <v>4361137.2699999996</v>
      </c>
      <c r="Y415" s="1">
        <v>161914236.06</v>
      </c>
      <c r="Z415" s="1">
        <v>2339762.4</v>
      </c>
      <c r="AA415" s="1">
        <v>3268420</v>
      </c>
      <c r="AB415" s="1">
        <v>7033639.8399999999</v>
      </c>
      <c r="AC415" s="1">
        <v>758273.44</v>
      </c>
      <c r="AD415" s="1">
        <v>14930142.560000001</v>
      </c>
      <c r="AE415" s="1">
        <v>9599696.4499999993</v>
      </c>
      <c r="AF415" s="1">
        <v>32082810.719999999</v>
      </c>
      <c r="AG415" s="1">
        <v>23088118.879999999</v>
      </c>
      <c r="AH415" s="1">
        <v>63603000.375359997</v>
      </c>
      <c r="AI415" s="1">
        <v>156703864.66535997</v>
      </c>
      <c r="AJ415" s="1">
        <v>23641658.489999998</v>
      </c>
      <c r="AK415" s="1">
        <v>133062206.17536001</v>
      </c>
      <c r="AL415" s="33">
        <v>158058768.10536</v>
      </c>
      <c r="AM415" s="1">
        <v>2323677.21</v>
      </c>
      <c r="AN415" s="1">
        <v>2323677.21</v>
      </c>
      <c r="AO415" s="1">
        <v>2420434.1</v>
      </c>
      <c r="AP415" s="1">
        <v>2420434.1</v>
      </c>
      <c r="AQ415" s="1">
        <v>1677371.41</v>
      </c>
      <c r="AR415" s="1">
        <v>1677371.41</v>
      </c>
      <c r="AS415" s="1">
        <v>1747671.34</v>
      </c>
      <c r="AT415" s="1">
        <v>1747671.34</v>
      </c>
      <c r="AU415" s="1">
        <v>2096903.24</v>
      </c>
      <c r="AV415" s="1">
        <v>14017654.59</v>
      </c>
      <c r="AW415" s="1">
        <v>5562240.79</v>
      </c>
      <c r="AX415" s="1">
        <v>2187858.3199999998</v>
      </c>
      <c r="AY415" s="1">
        <v>40202965.060000002</v>
      </c>
      <c r="AZ415" s="1">
        <v>360175969.33999997</v>
      </c>
      <c r="BA415" s="1">
        <v>1694176.4300000002</v>
      </c>
      <c r="BB415" s="1">
        <v>914701.75000000012</v>
      </c>
      <c r="BC415" s="1">
        <v>9669972.3200000022</v>
      </c>
    </row>
    <row r="416" spans="1:55" x14ac:dyDescent="0.25">
      <c r="A416" s="10" t="s">
        <v>858</v>
      </c>
      <c r="B416" s="10" t="s">
        <v>859</v>
      </c>
      <c r="C416">
        <v>8044.21</v>
      </c>
      <c r="D416" s="1">
        <v>108095709.97</v>
      </c>
      <c r="E416" s="1">
        <v>118849443.26000002</v>
      </c>
      <c r="F416" s="12">
        <v>1.0994834419699406</v>
      </c>
      <c r="G416" s="28">
        <v>4</v>
      </c>
      <c r="H416" s="1">
        <v>8317.84</v>
      </c>
      <c r="I416" s="1">
        <v>6513548.0100000007</v>
      </c>
      <c r="J416" s="1">
        <v>6521865.8500000006</v>
      </c>
      <c r="K416" s="30">
        <v>1.05731</v>
      </c>
      <c r="L416" s="1">
        <v>26653225.010000002</v>
      </c>
      <c r="M416" s="1">
        <v>6634080.8899999997</v>
      </c>
      <c r="N416" s="1">
        <v>3047027.51</v>
      </c>
      <c r="O416" s="1">
        <v>1222399.76</v>
      </c>
      <c r="P416" s="1">
        <v>901577.38</v>
      </c>
      <c r="Q416" s="1">
        <v>2182627.58</v>
      </c>
      <c r="R416" s="1">
        <v>687413.69</v>
      </c>
      <c r="S416" s="1">
        <v>1119406.95</v>
      </c>
      <c r="T416" s="1">
        <v>1343957.33</v>
      </c>
      <c r="U416" s="1">
        <v>803861.37</v>
      </c>
      <c r="V416" s="1">
        <v>2006921.92</v>
      </c>
      <c r="W416" s="1">
        <v>1730977.68</v>
      </c>
      <c r="X416" s="1">
        <v>1343217.32</v>
      </c>
      <c r="Y416" s="1">
        <v>49676694.390000001</v>
      </c>
      <c r="Z416" s="1">
        <v>717656.39999999991</v>
      </c>
      <c r="AA416" s="1">
        <v>1005526.25</v>
      </c>
      <c r="AB416" s="1">
        <v>2163892.4899999998</v>
      </c>
      <c r="AC416" s="1">
        <v>233282.09</v>
      </c>
      <c r="AD416" s="1">
        <v>2296621.9499999997</v>
      </c>
      <c r="AE416" s="1">
        <v>3014725.9699999997</v>
      </c>
      <c r="AF416" s="1">
        <v>9870245.6699999981</v>
      </c>
      <c r="AG416" s="1">
        <v>7103037.4299999988</v>
      </c>
      <c r="AH416" s="1">
        <v>19464045.286710002</v>
      </c>
      <c r="AI416" s="1">
        <v>45869033.536709994</v>
      </c>
      <c r="AJ416" s="1">
        <v>7273333.3499999996</v>
      </c>
      <c r="AK416" s="1">
        <v>38595700.186710007</v>
      </c>
      <c r="AL416" s="33">
        <v>46285868.266710006</v>
      </c>
      <c r="AM416" s="1">
        <v>684857.36</v>
      </c>
      <c r="AN416" s="1">
        <v>684857.36</v>
      </c>
      <c r="AO416" s="1">
        <v>713582.07</v>
      </c>
      <c r="AP416" s="1">
        <v>713582.07</v>
      </c>
      <c r="AQ416" s="1">
        <v>495123.15</v>
      </c>
      <c r="AR416" s="1">
        <v>495123.15</v>
      </c>
      <c r="AS416" s="1">
        <v>515532.81</v>
      </c>
      <c r="AT416" s="1">
        <v>515532.81</v>
      </c>
      <c r="AU416" s="1">
        <v>618337</v>
      </c>
      <c r="AV416" s="1">
        <v>4312484.87</v>
      </c>
      <c r="AW416" s="1">
        <v>1711204.9</v>
      </c>
      <c r="AX416" s="1">
        <v>672929.64</v>
      </c>
      <c r="AY416" s="1">
        <v>12133147.189999999</v>
      </c>
      <c r="AZ416" s="1">
        <v>108095709.97</v>
      </c>
      <c r="BA416" s="1">
        <v>506039.3899999999</v>
      </c>
      <c r="BB416" s="1">
        <v>192387.75</v>
      </c>
      <c r="BC416" s="1">
        <v>2737604.6</v>
      </c>
    </row>
    <row r="417" spans="1:55" x14ac:dyDescent="0.25">
      <c r="A417" s="143" t="s">
        <v>860</v>
      </c>
      <c r="B417" s="10" t="s">
        <v>861</v>
      </c>
      <c r="C417">
        <v>38</v>
      </c>
      <c r="D417" s="1">
        <v>515549.42</v>
      </c>
      <c r="E417" s="1">
        <v>310394.14</v>
      </c>
      <c r="F417" s="12">
        <v>0.60206476422764676</v>
      </c>
      <c r="G417" s="28">
        <v>1</v>
      </c>
      <c r="H417" s="1">
        <v>27512.65</v>
      </c>
      <c r="I417" s="1">
        <v>258839.2</v>
      </c>
      <c r="J417" s="1">
        <v>286351.85000000003</v>
      </c>
      <c r="K417" s="30">
        <v>0.9</v>
      </c>
      <c r="L417" s="1">
        <v>114199.59</v>
      </c>
      <c r="M417" s="1">
        <v>34466.61</v>
      </c>
      <c r="N417" s="1">
        <v>12913.28</v>
      </c>
      <c r="O417" s="1">
        <v>4039.86</v>
      </c>
      <c r="P417" s="1">
        <v>3888.37</v>
      </c>
      <c r="Q417" s="1">
        <v>11037.27</v>
      </c>
      <c r="R417" s="1">
        <v>2187.4299999999998</v>
      </c>
      <c r="S417" s="1">
        <v>4595.7700000000004</v>
      </c>
      <c r="T417" s="1">
        <v>4218.8</v>
      </c>
      <c r="U417" s="1">
        <v>3063.85</v>
      </c>
      <c r="V417" s="1">
        <v>6299.91</v>
      </c>
      <c r="W417" s="1">
        <v>5433.69</v>
      </c>
      <c r="X417" s="1">
        <v>5514.64</v>
      </c>
      <c r="Y417" s="1">
        <v>211859.06999999998</v>
      </c>
      <c r="Z417" s="1">
        <v>3420</v>
      </c>
      <c r="AA417" s="1">
        <v>4750</v>
      </c>
      <c r="AB417" s="1">
        <v>10222</v>
      </c>
      <c r="AC417" s="1">
        <v>1102</v>
      </c>
      <c r="AD417" s="1">
        <v>21698</v>
      </c>
      <c r="AE417" s="1">
        <v>24072</v>
      </c>
      <c r="AF417" s="1">
        <v>46626</v>
      </c>
      <c r="AG417" s="1">
        <v>33554</v>
      </c>
      <c r="AH417" s="1">
        <v>100143.87599999999</v>
      </c>
      <c r="AI417" s="1">
        <v>245587.87599999999</v>
      </c>
      <c r="AJ417" s="1">
        <v>34358.46</v>
      </c>
      <c r="AK417" s="1">
        <v>211229.416</v>
      </c>
      <c r="AL417" s="33">
        <v>242152.02600000001</v>
      </c>
      <c r="AM417" s="1">
        <v>9008.24</v>
      </c>
      <c r="AN417" s="1">
        <v>9008.24</v>
      </c>
      <c r="AO417" s="1">
        <v>9008.24</v>
      </c>
      <c r="AP417" s="1">
        <v>9008.24</v>
      </c>
      <c r="AQ417" s="1">
        <v>0</v>
      </c>
      <c r="AR417" s="1">
        <v>0</v>
      </c>
      <c r="AS417" s="1">
        <v>0</v>
      </c>
      <c r="AT417" s="1">
        <v>0</v>
      </c>
      <c r="AU417" s="1">
        <v>0</v>
      </c>
      <c r="AV417" s="1">
        <v>16729.59</v>
      </c>
      <c r="AW417" s="1">
        <v>6638.34</v>
      </c>
      <c r="AX417" s="1">
        <v>2137.34</v>
      </c>
      <c r="AY417" s="1">
        <v>61538.229999999996</v>
      </c>
      <c r="AZ417" s="1">
        <v>515549.42</v>
      </c>
      <c r="BA417" s="1">
        <v>13040.14</v>
      </c>
      <c r="BB417" s="1">
        <v>0</v>
      </c>
      <c r="BC417" s="1">
        <v>6318.91</v>
      </c>
    </row>
    <row r="418" spans="1:55" x14ac:dyDescent="0.25">
      <c r="A418" s="143" t="s">
        <v>862</v>
      </c>
      <c r="B418" s="10" t="s">
        <v>863</v>
      </c>
      <c r="C418">
        <v>16</v>
      </c>
      <c r="D418" s="1">
        <v>205738.74</v>
      </c>
      <c r="E418" s="1">
        <v>174737.47</v>
      </c>
      <c r="F418" s="12">
        <v>0.8493172943510785</v>
      </c>
      <c r="G418" s="28">
        <v>2</v>
      </c>
      <c r="H418" s="1">
        <v>581.33000000000004</v>
      </c>
      <c r="I418" s="1">
        <v>154163.6</v>
      </c>
      <c r="J418" s="1">
        <v>154744.93</v>
      </c>
      <c r="K418" s="30">
        <v>0.9</v>
      </c>
      <c r="L418" s="1">
        <v>46330.52</v>
      </c>
      <c r="M418" s="1">
        <v>12172.77</v>
      </c>
      <c r="N418" s="1">
        <v>4562.71</v>
      </c>
      <c r="O418" s="1">
        <v>1929.65</v>
      </c>
      <c r="P418" s="1">
        <v>1582.1</v>
      </c>
      <c r="Q418" s="1">
        <v>3522.35</v>
      </c>
      <c r="R418" s="1">
        <v>546.85</v>
      </c>
      <c r="S418" s="1">
        <v>1787.24</v>
      </c>
      <c r="T418" s="1">
        <v>2109.4</v>
      </c>
      <c r="U418" s="1">
        <v>1276.5999999999999</v>
      </c>
      <c r="V418" s="1">
        <v>3149.95</v>
      </c>
      <c r="W418" s="1">
        <v>2716.84</v>
      </c>
      <c r="X418" s="1">
        <v>2144.58</v>
      </c>
      <c r="Y418" s="1">
        <v>83831.560000000012</v>
      </c>
      <c r="Z418" s="1">
        <v>1440</v>
      </c>
      <c r="AA418" s="1">
        <v>2000</v>
      </c>
      <c r="AB418" s="1">
        <v>4304</v>
      </c>
      <c r="AC418" s="1">
        <v>464</v>
      </c>
      <c r="AD418" s="1">
        <v>9136</v>
      </c>
      <c r="AE418" s="1">
        <v>7487</v>
      </c>
      <c r="AF418" s="1">
        <v>19632</v>
      </c>
      <c r="AG418" s="1">
        <v>14128</v>
      </c>
      <c r="AH418" s="1">
        <v>40008.090000000004</v>
      </c>
      <c r="AI418" s="1">
        <v>98599.09</v>
      </c>
      <c r="AJ418" s="1">
        <v>14466.72</v>
      </c>
      <c r="AK418" s="1">
        <v>84132.37</v>
      </c>
      <c r="AL418" s="33">
        <v>97152.41</v>
      </c>
      <c r="AM418" s="1">
        <v>3217.23</v>
      </c>
      <c r="AN418" s="1">
        <v>3217.23</v>
      </c>
      <c r="AO418" s="1">
        <v>3860.67</v>
      </c>
      <c r="AP418" s="1">
        <v>3860.67</v>
      </c>
      <c r="AQ418" s="1">
        <v>0</v>
      </c>
      <c r="AR418" s="1">
        <v>0</v>
      </c>
      <c r="AS418" s="1">
        <v>0</v>
      </c>
      <c r="AT418" s="1">
        <v>0</v>
      </c>
      <c r="AU418" s="1">
        <v>0</v>
      </c>
      <c r="AV418" s="1">
        <v>7077.9</v>
      </c>
      <c r="AW418" s="1">
        <v>2808.53</v>
      </c>
      <c r="AX418" s="1">
        <v>712.44</v>
      </c>
      <c r="AY418" s="1">
        <v>24754.67</v>
      </c>
      <c r="AZ418" s="1">
        <v>205738.74</v>
      </c>
      <c r="BA418" s="1">
        <v>665.75</v>
      </c>
      <c r="BB418" s="1">
        <v>0</v>
      </c>
      <c r="BC418" s="1">
        <v>327.56</v>
      </c>
    </row>
    <row r="419" spans="1:55" x14ac:dyDescent="0.25">
      <c r="A419" s="10" t="s">
        <v>864</v>
      </c>
      <c r="B419" s="10" t="s">
        <v>865</v>
      </c>
      <c r="C419">
        <v>836.03</v>
      </c>
      <c r="D419" s="1">
        <v>10763547.99</v>
      </c>
      <c r="E419" s="1">
        <v>7553287.9500000002</v>
      </c>
      <c r="F419" s="12">
        <v>0.70174704075435634</v>
      </c>
      <c r="G419" s="28">
        <v>1</v>
      </c>
      <c r="H419" s="1">
        <v>190590.8</v>
      </c>
      <c r="I419" s="1">
        <v>4493266.55</v>
      </c>
      <c r="J419" s="1">
        <v>4683857.3499999996</v>
      </c>
      <c r="K419" s="30">
        <v>0.9</v>
      </c>
      <c r="L419" s="1">
        <v>2503900.59</v>
      </c>
      <c r="M419" s="1">
        <v>610202.41</v>
      </c>
      <c r="N419" s="1">
        <v>267770.51</v>
      </c>
      <c r="O419" s="1">
        <v>107590.39999999999</v>
      </c>
      <c r="P419" s="1">
        <v>84683.07</v>
      </c>
      <c r="Q419" s="1">
        <v>188112.67</v>
      </c>
      <c r="R419" s="1">
        <v>60154.38</v>
      </c>
      <c r="S419" s="1">
        <v>98298.58</v>
      </c>
      <c r="T419" s="1">
        <v>118829.64</v>
      </c>
      <c r="U419" s="1">
        <v>70723.91</v>
      </c>
      <c r="V419" s="1">
        <v>177447.46</v>
      </c>
      <c r="W419" s="1">
        <v>153049.1</v>
      </c>
      <c r="X419" s="1">
        <v>117952.06</v>
      </c>
      <c r="Y419" s="1">
        <v>4558714.7799999993</v>
      </c>
      <c r="Z419" s="1">
        <v>74575.8</v>
      </c>
      <c r="AA419" s="1">
        <v>104503.75</v>
      </c>
      <c r="AB419" s="1">
        <v>224892.07</v>
      </c>
      <c r="AC419" s="1">
        <v>24244.87</v>
      </c>
      <c r="AD419" s="1">
        <v>477373.13</v>
      </c>
      <c r="AE419" s="1">
        <v>294538.55</v>
      </c>
      <c r="AF419" s="1">
        <v>1025808.8099999999</v>
      </c>
      <c r="AG419" s="1">
        <v>738214.49</v>
      </c>
      <c r="AH419" s="1">
        <v>2117656.6755300001</v>
      </c>
      <c r="AI419" s="1">
        <v>5081808.1455300003</v>
      </c>
      <c r="AJ419" s="1">
        <v>755913.24</v>
      </c>
      <c r="AK419" s="1">
        <v>4325894.9055300001</v>
      </c>
      <c r="AL419" s="33">
        <v>5006216.8155300003</v>
      </c>
      <c r="AM419" s="1">
        <v>148636.01999999999</v>
      </c>
      <c r="AN419" s="1">
        <v>148636.01999999999</v>
      </c>
      <c r="AO419" s="1">
        <v>155070.48000000001</v>
      </c>
      <c r="AP419" s="1">
        <v>155070.48000000001</v>
      </c>
      <c r="AQ419" s="1">
        <v>0</v>
      </c>
      <c r="AR419" s="1">
        <v>0</v>
      </c>
      <c r="AS419" s="1">
        <v>0</v>
      </c>
      <c r="AT419" s="1">
        <v>0</v>
      </c>
      <c r="AU419" s="1">
        <v>0</v>
      </c>
      <c r="AV419" s="1">
        <v>380920.03</v>
      </c>
      <c r="AW419" s="1">
        <v>151150.03</v>
      </c>
      <c r="AX419" s="1">
        <v>59133.26</v>
      </c>
      <c r="AY419" s="1">
        <v>1198616.32</v>
      </c>
      <c r="AZ419" s="1">
        <v>10763547.99</v>
      </c>
      <c r="BA419" s="1">
        <v>294995.07</v>
      </c>
      <c r="BB419" s="1">
        <v>237.99</v>
      </c>
      <c r="BC419" s="1">
        <v>334219.11</v>
      </c>
    </row>
    <row r="420" spans="1:55" x14ac:dyDescent="0.25">
      <c r="A420" s="10" t="s">
        <v>866</v>
      </c>
      <c r="B420" s="10" t="s">
        <v>867</v>
      </c>
      <c r="C420">
        <v>684.88</v>
      </c>
      <c r="D420" s="1">
        <v>9281400.5</v>
      </c>
      <c r="E420" s="1">
        <v>6805892.6400000006</v>
      </c>
      <c r="F420" s="12">
        <v>0.73328293935812816</v>
      </c>
      <c r="G420" s="28">
        <v>2</v>
      </c>
      <c r="H420" s="1">
        <v>69004.03</v>
      </c>
      <c r="I420" s="1">
        <v>3542241.12</v>
      </c>
      <c r="J420" s="1">
        <v>3611245.15</v>
      </c>
      <c r="K420" s="30">
        <v>0.9</v>
      </c>
      <c r="L420" s="1">
        <v>2130446.64</v>
      </c>
      <c r="M420" s="1">
        <v>515071.12</v>
      </c>
      <c r="N420" s="1">
        <v>218554.92</v>
      </c>
      <c r="O420" s="1">
        <v>88384.14</v>
      </c>
      <c r="P420" s="1">
        <v>74828.639999999999</v>
      </c>
      <c r="Q420" s="1">
        <v>152606.97</v>
      </c>
      <c r="R420" s="1">
        <v>49217.22</v>
      </c>
      <c r="S420" s="1">
        <v>80426.11</v>
      </c>
      <c r="T420" s="1">
        <v>97735.62</v>
      </c>
      <c r="U420" s="1">
        <v>57957.86</v>
      </c>
      <c r="V420" s="1">
        <v>145947.91</v>
      </c>
      <c r="W420" s="1">
        <v>125880.62</v>
      </c>
      <c r="X420" s="1">
        <v>96506.23</v>
      </c>
      <c r="Y420" s="1">
        <v>3833564.0000000009</v>
      </c>
      <c r="Z420" s="1">
        <v>61226.999999999993</v>
      </c>
      <c r="AA420" s="1">
        <v>85610</v>
      </c>
      <c r="AB420" s="1">
        <v>184232.72</v>
      </c>
      <c r="AC420" s="1">
        <v>19861.52</v>
      </c>
      <c r="AD420" s="1">
        <v>391066.48000000004</v>
      </c>
      <c r="AE420" s="1">
        <v>235264.65999999997</v>
      </c>
      <c r="AF420" s="1">
        <v>840347.76</v>
      </c>
      <c r="AG420" s="1">
        <v>604749.03999999992</v>
      </c>
      <c r="AH420" s="1">
        <v>1850865.1558799997</v>
      </c>
      <c r="AI420" s="1">
        <v>4273224.3358799992</v>
      </c>
      <c r="AJ420" s="1">
        <v>619247.93999999994</v>
      </c>
      <c r="AK420" s="1">
        <v>3653976.3958800002</v>
      </c>
      <c r="AL420" s="33">
        <v>4211299.5358800003</v>
      </c>
      <c r="AM420" s="1">
        <v>178234.54</v>
      </c>
      <c r="AN420" s="1">
        <v>178234.54</v>
      </c>
      <c r="AO420" s="1">
        <v>185955.89</v>
      </c>
      <c r="AP420" s="1">
        <v>185955.89</v>
      </c>
      <c r="AQ420" s="1">
        <v>4504.12</v>
      </c>
      <c r="AR420" s="1">
        <v>4504.12</v>
      </c>
      <c r="AS420" s="1">
        <v>4504.12</v>
      </c>
      <c r="AT420" s="1">
        <v>4504.12</v>
      </c>
      <c r="AU420" s="1">
        <v>5791.01</v>
      </c>
      <c r="AV420" s="1">
        <v>312071.31</v>
      </c>
      <c r="AW420" s="1">
        <v>123830.68</v>
      </c>
      <c r="AX420" s="1">
        <v>48446.53</v>
      </c>
      <c r="AY420" s="1">
        <v>1236536.8699999999</v>
      </c>
      <c r="AZ420" s="1">
        <v>9281400.5</v>
      </c>
      <c r="BA420" s="1">
        <v>690745.62999999989</v>
      </c>
      <c r="BB420" s="1">
        <v>1095.6399999999999</v>
      </c>
      <c r="BC420" s="1">
        <v>266141.47000000003</v>
      </c>
    </row>
    <row r="421" spans="1:55" x14ac:dyDescent="0.25">
      <c r="A421" s="10" t="s">
        <v>868</v>
      </c>
      <c r="B421" s="10" t="s">
        <v>869</v>
      </c>
      <c r="C421">
        <v>1080.1199999999999</v>
      </c>
      <c r="D421" s="1">
        <v>14390930.9</v>
      </c>
      <c r="E421" s="1">
        <v>10592394.02</v>
      </c>
      <c r="F421" s="12">
        <v>0.73604647910580956</v>
      </c>
      <c r="G421" s="28">
        <v>2</v>
      </c>
      <c r="H421" s="1">
        <v>107352</v>
      </c>
      <c r="I421" s="1">
        <v>6395483.0200000005</v>
      </c>
      <c r="J421" s="1">
        <v>6502835.0200000005</v>
      </c>
      <c r="K421" s="30">
        <v>0.9</v>
      </c>
      <c r="L421" s="1">
        <v>3307753.8</v>
      </c>
      <c r="M421" s="1">
        <v>809228.66</v>
      </c>
      <c r="N421" s="1">
        <v>345750.35</v>
      </c>
      <c r="O421" s="1">
        <v>139510.54999999999</v>
      </c>
      <c r="P421" s="1">
        <v>114720.47</v>
      </c>
      <c r="Q421" s="1">
        <v>243991.61</v>
      </c>
      <c r="R421" s="1">
        <v>78200.69</v>
      </c>
      <c r="S421" s="1">
        <v>127149.85</v>
      </c>
      <c r="T421" s="1">
        <v>153986.34</v>
      </c>
      <c r="U421" s="1">
        <v>91660.23</v>
      </c>
      <c r="V421" s="1">
        <v>229946.71</v>
      </c>
      <c r="W421" s="1">
        <v>198329.9</v>
      </c>
      <c r="X421" s="1">
        <v>152571.76</v>
      </c>
      <c r="Y421" s="1">
        <v>5992800.9199999999</v>
      </c>
      <c r="Z421" s="1">
        <v>96265.8</v>
      </c>
      <c r="AA421" s="1">
        <v>135015</v>
      </c>
      <c r="AB421" s="1">
        <v>290552.28000000003</v>
      </c>
      <c r="AC421" s="1">
        <v>31323.479999999996</v>
      </c>
      <c r="AD421" s="1">
        <v>616748.52</v>
      </c>
      <c r="AE421" s="1">
        <v>384112.35000000003</v>
      </c>
      <c r="AF421" s="1">
        <v>1325307.24</v>
      </c>
      <c r="AG421" s="1">
        <v>953745.96</v>
      </c>
      <c r="AH421" s="1">
        <v>2854937.9761199998</v>
      </c>
      <c r="AI421" s="1">
        <v>6688008.6061199997</v>
      </c>
      <c r="AJ421" s="1">
        <v>976612.1</v>
      </c>
      <c r="AK421" s="1">
        <v>5711396.50612</v>
      </c>
      <c r="AL421" s="33">
        <v>6590347.3961199997</v>
      </c>
      <c r="AM421" s="1">
        <v>255448.06</v>
      </c>
      <c r="AN421" s="1">
        <v>255448.06</v>
      </c>
      <c r="AO421" s="1">
        <v>265743.19</v>
      </c>
      <c r="AP421" s="1">
        <v>265743.19</v>
      </c>
      <c r="AQ421" s="1">
        <v>0</v>
      </c>
      <c r="AR421" s="1">
        <v>0</v>
      </c>
      <c r="AS421" s="1">
        <v>0</v>
      </c>
      <c r="AT421" s="1">
        <v>0</v>
      </c>
      <c r="AU421" s="1">
        <v>0</v>
      </c>
      <c r="AV421" s="1">
        <v>492879.63</v>
      </c>
      <c r="AW421" s="1">
        <v>195575.88</v>
      </c>
      <c r="AX421" s="1">
        <v>76944.490000000005</v>
      </c>
      <c r="AY421" s="1">
        <v>1807782.4999999998</v>
      </c>
      <c r="AZ421" s="1">
        <v>14390930.9</v>
      </c>
      <c r="BA421" s="1">
        <v>716586.09000000008</v>
      </c>
      <c r="BB421" s="1">
        <v>0</v>
      </c>
      <c r="BC421" s="1">
        <v>422034.53</v>
      </c>
    </row>
    <row r="422" spans="1:55" x14ac:dyDescent="0.25">
      <c r="A422" s="10" t="s">
        <v>870</v>
      </c>
      <c r="B422" s="10" t="s">
        <v>871</v>
      </c>
      <c r="C422">
        <v>501.28</v>
      </c>
      <c r="D422" s="1">
        <v>6680752.4900000002</v>
      </c>
      <c r="E422" s="1">
        <v>5042098.33</v>
      </c>
      <c r="F422" s="12">
        <v>0.75472012135567079</v>
      </c>
      <c r="G422" s="28">
        <v>2</v>
      </c>
      <c r="H422" s="1">
        <v>50485.15</v>
      </c>
      <c r="I422" s="1">
        <v>3480203.55</v>
      </c>
      <c r="J422" s="1">
        <v>3530688.6999999997</v>
      </c>
      <c r="K422" s="30">
        <v>0.9</v>
      </c>
      <c r="L422" s="1">
        <v>1536026.79</v>
      </c>
      <c r="M422" s="1">
        <v>370402.12</v>
      </c>
      <c r="N422" s="1">
        <v>159439.04999999999</v>
      </c>
      <c r="O422" s="1">
        <v>64795.72</v>
      </c>
      <c r="P422" s="1">
        <v>53462.36</v>
      </c>
      <c r="Q422" s="1">
        <v>112339.26</v>
      </c>
      <c r="R422" s="1">
        <v>36092.620000000003</v>
      </c>
      <c r="S422" s="1">
        <v>58723.83</v>
      </c>
      <c r="T422" s="1">
        <v>71719.66</v>
      </c>
      <c r="U422" s="1">
        <v>42383.28</v>
      </c>
      <c r="V422" s="1">
        <v>107098.47</v>
      </c>
      <c r="W422" s="1">
        <v>92372.83</v>
      </c>
      <c r="X422" s="1">
        <v>70464.87</v>
      </c>
      <c r="Y422" s="1">
        <v>2775320.8600000003</v>
      </c>
      <c r="Z422" s="1">
        <v>44830.799999999996</v>
      </c>
      <c r="AA422" s="1">
        <v>62659.999999999985</v>
      </c>
      <c r="AB422" s="1">
        <v>134844.31999999998</v>
      </c>
      <c r="AC422" s="1">
        <v>14537.119999999995</v>
      </c>
      <c r="AD422" s="1">
        <v>286230.88</v>
      </c>
      <c r="AE422" s="1">
        <v>171459.61999999997</v>
      </c>
      <c r="AF422" s="1">
        <v>615070.55999999982</v>
      </c>
      <c r="AG422" s="1">
        <v>442630.23999999987</v>
      </c>
      <c r="AH422" s="1">
        <v>1327067.2312799999</v>
      </c>
      <c r="AI422" s="1">
        <v>3099330.7712799995</v>
      </c>
      <c r="AJ422" s="1">
        <v>453242.33</v>
      </c>
      <c r="AK422" s="1">
        <v>2646088.4412799994</v>
      </c>
      <c r="AL422" s="33">
        <v>3054006.5312799993</v>
      </c>
      <c r="AM422" s="1">
        <v>121611.29</v>
      </c>
      <c r="AN422" s="1">
        <v>121611.29</v>
      </c>
      <c r="AO422" s="1">
        <v>126758.86</v>
      </c>
      <c r="AP422" s="1">
        <v>126758.86</v>
      </c>
      <c r="AQ422" s="1">
        <v>0</v>
      </c>
      <c r="AR422" s="1">
        <v>0</v>
      </c>
      <c r="AS422" s="1">
        <v>0</v>
      </c>
      <c r="AT422" s="1">
        <v>0</v>
      </c>
      <c r="AU422" s="1">
        <v>0</v>
      </c>
      <c r="AV422" s="1">
        <v>228423.33</v>
      </c>
      <c r="AW422" s="1">
        <v>90638.95</v>
      </c>
      <c r="AX422" s="1">
        <v>35622.449999999997</v>
      </c>
      <c r="AY422" s="1">
        <v>851425.02999999991</v>
      </c>
      <c r="AZ422" s="1">
        <v>6680752.4900000002</v>
      </c>
      <c r="BA422" s="1">
        <v>640239.61</v>
      </c>
      <c r="BB422" s="1">
        <v>0</v>
      </c>
      <c r="BC422" s="1">
        <v>210776.29</v>
      </c>
    </row>
    <row r="423" spans="1:55" x14ac:dyDescent="0.25">
      <c r="A423" s="10" t="s">
        <v>872</v>
      </c>
      <c r="B423" s="10" t="s">
        <v>873</v>
      </c>
      <c r="C423">
        <v>478.7</v>
      </c>
      <c r="D423" s="1">
        <v>6430872.4500000002</v>
      </c>
      <c r="E423" s="1">
        <v>4499899.68</v>
      </c>
      <c r="F423" s="12">
        <v>0.6997339342346931</v>
      </c>
      <c r="G423" s="28">
        <v>1</v>
      </c>
      <c r="H423" s="1">
        <v>113683.32</v>
      </c>
      <c r="I423" s="1">
        <v>2395340.9500000002</v>
      </c>
      <c r="J423" s="1">
        <v>2509024.27</v>
      </c>
      <c r="K423" s="30">
        <v>0.9</v>
      </c>
      <c r="L423" s="1">
        <v>1476237.93</v>
      </c>
      <c r="M423" s="1">
        <v>365757.92</v>
      </c>
      <c r="N423" s="1">
        <v>153416.9</v>
      </c>
      <c r="O423" s="1">
        <v>60684.4</v>
      </c>
      <c r="P423" s="1">
        <v>51342.58</v>
      </c>
      <c r="Q423" s="1">
        <v>108902.37</v>
      </c>
      <c r="R423" s="1">
        <v>33905.19</v>
      </c>
      <c r="S423" s="1">
        <v>56170.62</v>
      </c>
      <c r="T423" s="1">
        <v>66797.73</v>
      </c>
      <c r="U423" s="1">
        <v>40340.71</v>
      </c>
      <c r="V423" s="1">
        <v>99748.57</v>
      </c>
      <c r="W423" s="1">
        <v>86033.52</v>
      </c>
      <c r="X423" s="1">
        <v>67401.179999999993</v>
      </c>
      <c r="Y423" s="1">
        <v>2666739.6199999996</v>
      </c>
      <c r="Z423" s="1">
        <v>42641.1</v>
      </c>
      <c r="AA423" s="1">
        <v>59837.5</v>
      </c>
      <c r="AB423" s="1">
        <v>128770.29999999999</v>
      </c>
      <c r="AC423" s="1">
        <v>13882.3</v>
      </c>
      <c r="AD423" s="1">
        <v>273337.7</v>
      </c>
      <c r="AE423" s="1">
        <v>177759.56</v>
      </c>
      <c r="AF423" s="1">
        <v>587364.9</v>
      </c>
      <c r="AG423" s="1">
        <v>422692.1</v>
      </c>
      <c r="AH423" s="1">
        <v>1276517.6457</v>
      </c>
      <c r="AI423" s="1">
        <v>2982803.1057000002</v>
      </c>
      <c r="AJ423" s="1">
        <v>432826.17</v>
      </c>
      <c r="AK423" s="1">
        <v>2549976.9356999998</v>
      </c>
      <c r="AL423" s="33">
        <v>2939520.4856999996</v>
      </c>
      <c r="AM423" s="1">
        <v>119037.51</v>
      </c>
      <c r="AN423" s="1">
        <v>119037.51</v>
      </c>
      <c r="AO423" s="1">
        <v>124185.07</v>
      </c>
      <c r="AP423" s="1">
        <v>124185.07</v>
      </c>
      <c r="AQ423" s="1">
        <v>0</v>
      </c>
      <c r="AR423" s="1">
        <v>0</v>
      </c>
      <c r="AS423" s="1">
        <v>0</v>
      </c>
      <c r="AT423" s="1">
        <v>0</v>
      </c>
      <c r="AU423" s="1">
        <v>0</v>
      </c>
      <c r="AV423" s="1">
        <v>218128.19</v>
      </c>
      <c r="AW423" s="1">
        <v>86553.81</v>
      </c>
      <c r="AX423" s="1">
        <v>33485.1</v>
      </c>
      <c r="AY423" s="1">
        <v>824612.25999999989</v>
      </c>
      <c r="AZ423" s="1">
        <v>6430872.4500000002</v>
      </c>
      <c r="BA423" s="1">
        <v>264833.44</v>
      </c>
      <c r="BB423" s="1">
        <v>0</v>
      </c>
      <c r="BC423" s="1">
        <v>179522.6</v>
      </c>
    </row>
    <row r="424" spans="1:55" x14ac:dyDescent="0.25">
      <c r="A424" s="10" t="s">
        <v>874</v>
      </c>
      <c r="B424" s="10" t="s">
        <v>875</v>
      </c>
      <c r="C424">
        <v>400.53</v>
      </c>
      <c r="D424" s="1">
        <v>5304115.2300000004</v>
      </c>
      <c r="E424" s="1">
        <v>3480848.3899999997</v>
      </c>
      <c r="F424" s="12">
        <v>0.65625429295207816</v>
      </c>
      <c r="G424" s="28">
        <v>1</v>
      </c>
      <c r="H424" s="1">
        <v>171615.2</v>
      </c>
      <c r="I424" s="1">
        <v>1845563.04</v>
      </c>
      <c r="J424" s="1">
        <v>2017178.24</v>
      </c>
      <c r="K424" s="30">
        <v>0.9</v>
      </c>
      <c r="L424" s="1">
        <v>1227128.1399999999</v>
      </c>
      <c r="M424" s="1">
        <v>300464.94</v>
      </c>
      <c r="N424" s="1">
        <v>127970.28</v>
      </c>
      <c r="O424" s="1">
        <v>51649.26</v>
      </c>
      <c r="P424" s="1">
        <v>42236.81</v>
      </c>
      <c r="Q424" s="1">
        <v>88913.86</v>
      </c>
      <c r="R424" s="1">
        <v>28436.61</v>
      </c>
      <c r="S424" s="1">
        <v>46979.06</v>
      </c>
      <c r="T424" s="1">
        <v>56953.85</v>
      </c>
      <c r="U424" s="1">
        <v>33702.370000000003</v>
      </c>
      <c r="V424" s="1">
        <v>85048.78</v>
      </c>
      <c r="W424" s="1">
        <v>73354.89</v>
      </c>
      <c r="X424" s="1">
        <v>56371.89</v>
      </c>
      <c r="Y424" s="1">
        <v>2219210.7400000007</v>
      </c>
      <c r="Z424" s="1">
        <v>35680.5</v>
      </c>
      <c r="AA424" s="1">
        <v>50066.25</v>
      </c>
      <c r="AB424" s="1">
        <v>107742.56999999999</v>
      </c>
      <c r="AC424" s="1">
        <v>11615.369999999999</v>
      </c>
      <c r="AD424" s="1">
        <v>228702.63</v>
      </c>
      <c r="AE424" s="1">
        <v>142257.89000000001</v>
      </c>
      <c r="AF424" s="1">
        <v>491450.30999999994</v>
      </c>
      <c r="AG424" s="1">
        <v>353667.99</v>
      </c>
      <c r="AH424" s="1">
        <v>1050710.5320299999</v>
      </c>
      <c r="AI424" s="1">
        <v>2471894.0420300001</v>
      </c>
      <c r="AJ424" s="1">
        <v>362147.21</v>
      </c>
      <c r="AK424" s="1">
        <v>2109746.8320299997</v>
      </c>
      <c r="AL424" s="33">
        <v>2435679.3120299997</v>
      </c>
      <c r="AM424" s="1">
        <v>89438.99</v>
      </c>
      <c r="AN424" s="1">
        <v>89438.99</v>
      </c>
      <c r="AO424" s="1">
        <v>93299.67</v>
      </c>
      <c r="AP424" s="1">
        <v>93299.67</v>
      </c>
      <c r="AQ424" s="1">
        <v>0</v>
      </c>
      <c r="AR424" s="1">
        <v>0</v>
      </c>
      <c r="AS424" s="1">
        <v>0</v>
      </c>
      <c r="AT424" s="1">
        <v>0</v>
      </c>
      <c r="AU424" s="1">
        <v>0</v>
      </c>
      <c r="AV424" s="1">
        <v>182738.66</v>
      </c>
      <c r="AW424" s="1">
        <v>72511.16</v>
      </c>
      <c r="AX424" s="1">
        <v>28497.96</v>
      </c>
      <c r="AY424" s="1">
        <v>649225.1</v>
      </c>
      <c r="AZ424" s="1">
        <v>5304115.2300000004</v>
      </c>
      <c r="BA424" s="1">
        <v>243566.59</v>
      </c>
      <c r="BB424" s="1">
        <v>0</v>
      </c>
      <c r="BC424" s="1">
        <v>165574.49999999997</v>
      </c>
    </row>
    <row r="425" spans="1:55" x14ac:dyDescent="0.25">
      <c r="A425" s="10" t="s">
        <v>876</v>
      </c>
      <c r="B425" s="10" t="s">
        <v>877</v>
      </c>
      <c r="C425">
        <v>434</v>
      </c>
      <c r="D425" s="1">
        <v>5839700.5700000003</v>
      </c>
      <c r="E425" s="1">
        <v>3781701.08</v>
      </c>
      <c r="F425" s="12">
        <v>0.64758475792877856</v>
      </c>
      <c r="G425" s="28">
        <v>1</v>
      </c>
      <c r="H425" s="1">
        <v>220647.92</v>
      </c>
      <c r="I425" s="1">
        <v>3102888.0399999991</v>
      </c>
      <c r="J425" s="1">
        <v>3323535.959999999</v>
      </c>
      <c r="K425" s="30">
        <v>0.9</v>
      </c>
      <c r="L425" s="1">
        <v>1360462.07</v>
      </c>
      <c r="M425" s="1">
        <v>324881.40000000002</v>
      </c>
      <c r="N425" s="1">
        <v>137419.17000000001</v>
      </c>
      <c r="O425" s="1">
        <v>55760.58</v>
      </c>
      <c r="P425" s="1">
        <v>47210.59</v>
      </c>
      <c r="Q425" s="1">
        <v>94727.47</v>
      </c>
      <c r="R425" s="1">
        <v>30624.04</v>
      </c>
      <c r="S425" s="1">
        <v>50553.55</v>
      </c>
      <c r="T425" s="1">
        <v>61875.79</v>
      </c>
      <c r="U425" s="1">
        <v>36510.9</v>
      </c>
      <c r="V425" s="1">
        <v>92398.68</v>
      </c>
      <c r="W425" s="1">
        <v>79694.2</v>
      </c>
      <c r="X425" s="1">
        <v>60661.06</v>
      </c>
      <c r="Y425" s="1">
        <v>2432779.5000000005</v>
      </c>
      <c r="Z425" s="1">
        <v>38835</v>
      </c>
      <c r="AA425" s="1">
        <v>54250</v>
      </c>
      <c r="AB425" s="1">
        <v>116746</v>
      </c>
      <c r="AC425" s="1">
        <v>12586</v>
      </c>
      <c r="AD425" s="1">
        <v>247814</v>
      </c>
      <c r="AE425" s="1">
        <v>143134</v>
      </c>
      <c r="AF425" s="1">
        <v>532518</v>
      </c>
      <c r="AG425" s="1">
        <v>383222</v>
      </c>
      <c r="AH425" s="1">
        <v>1163948.6879999998</v>
      </c>
      <c r="AI425" s="1">
        <v>2693053.6880000001</v>
      </c>
      <c r="AJ425" s="1">
        <v>392409.78</v>
      </c>
      <c r="AK425" s="1">
        <v>2300643.9079999998</v>
      </c>
      <c r="AL425" s="33">
        <v>2653812.7079999996</v>
      </c>
      <c r="AM425" s="1">
        <v>109385.82</v>
      </c>
      <c r="AN425" s="1">
        <v>109385.82</v>
      </c>
      <c r="AO425" s="1">
        <v>113889.94</v>
      </c>
      <c r="AP425" s="1">
        <v>113889.94</v>
      </c>
      <c r="AQ425" s="1">
        <v>0</v>
      </c>
      <c r="AR425" s="1">
        <v>0</v>
      </c>
      <c r="AS425" s="1">
        <v>0</v>
      </c>
      <c r="AT425" s="1">
        <v>0</v>
      </c>
      <c r="AU425" s="1">
        <v>0</v>
      </c>
      <c r="AV425" s="1">
        <v>197537.92000000001</v>
      </c>
      <c r="AW425" s="1">
        <v>78383.539999999994</v>
      </c>
      <c r="AX425" s="1">
        <v>30635.3</v>
      </c>
      <c r="AY425" s="1">
        <v>753108.28000000014</v>
      </c>
      <c r="AZ425" s="1">
        <v>5839700.5700000003</v>
      </c>
      <c r="BA425" s="1">
        <v>607490.51</v>
      </c>
      <c r="BB425" s="1">
        <v>0</v>
      </c>
      <c r="BC425" s="1">
        <v>202920.78999999998</v>
      </c>
    </row>
    <row r="426" spans="1:55" x14ac:dyDescent="0.25">
      <c r="A426" s="10" t="s">
        <v>878</v>
      </c>
      <c r="B426" s="10" t="s">
        <v>879</v>
      </c>
      <c r="C426">
        <v>1779.21</v>
      </c>
      <c r="D426" s="1">
        <v>24392091.780000001</v>
      </c>
      <c r="E426" s="1">
        <v>16723653.4</v>
      </c>
      <c r="F426" s="12">
        <v>0.68561784494892553</v>
      </c>
      <c r="G426" s="28">
        <v>1</v>
      </c>
      <c r="H426" s="1">
        <v>587274.12</v>
      </c>
      <c r="I426" s="1">
        <v>12223404.109999999</v>
      </c>
      <c r="J426" s="1">
        <v>12810678.229999999</v>
      </c>
      <c r="K426" s="30">
        <v>0.9</v>
      </c>
      <c r="L426" s="1">
        <v>5601931.3700000001</v>
      </c>
      <c r="M426" s="1">
        <v>1364078.26</v>
      </c>
      <c r="N426" s="1">
        <v>570184.51</v>
      </c>
      <c r="O426" s="1">
        <v>230527.75</v>
      </c>
      <c r="P426" s="1">
        <v>197234.27</v>
      </c>
      <c r="Q426" s="1">
        <v>398881.27</v>
      </c>
      <c r="R426" s="1">
        <v>129058.48</v>
      </c>
      <c r="S426" s="1">
        <v>209618.54</v>
      </c>
      <c r="T426" s="1">
        <v>254534.5</v>
      </c>
      <c r="U426" s="1">
        <v>150894.71</v>
      </c>
      <c r="V426" s="1">
        <v>380094.57</v>
      </c>
      <c r="W426" s="1">
        <v>327832.99</v>
      </c>
      <c r="X426" s="1">
        <v>251528.94</v>
      </c>
      <c r="Y426" s="1">
        <v>10066400.16</v>
      </c>
      <c r="Z426" s="1">
        <v>158801.40000000002</v>
      </c>
      <c r="AA426" s="1">
        <v>222401.25</v>
      </c>
      <c r="AB426" s="1">
        <v>478607.49000000005</v>
      </c>
      <c r="AC426" s="1">
        <v>51597.090000000011</v>
      </c>
      <c r="AD426" s="1">
        <v>1015928.9099999999</v>
      </c>
      <c r="AE426" s="1">
        <v>625282.76</v>
      </c>
      <c r="AF426" s="1">
        <v>2183090.67</v>
      </c>
      <c r="AG426" s="1">
        <v>1571042.4300000002</v>
      </c>
      <c r="AH426" s="1">
        <v>4874203.453710001</v>
      </c>
      <c r="AI426" s="1">
        <v>11180955.453710001</v>
      </c>
      <c r="AJ426" s="1">
        <v>1608708.3</v>
      </c>
      <c r="AK426" s="1">
        <v>9572247.1537100002</v>
      </c>
      <c r="AL426" s="33">
        <v>11020084.623710001</v>
      </c>
      <c r="AM426" s="1">
        <v>496096.86</v>
      </c>
      <c r="AN426" s="1">
        <v>496096.86</v>
      </c>
      <c r="AO426" s="1">
        <v>516687.13</v>
      </c>
      <c r="AP426" s="1">
        <v>516687.13</v>
      </c>
      <c r="AQ426" s="1">
        <v>3860.67</v>
      </c>
      <c r="AR426" s="1">
        <v>3860.67</v>
      </c>
      <c r="AS426" s="1">
        <v>3860.67</v>
      </c>
      <c r="AT426" s="1">
        <v>3860.67</v>
      </c>
      <c r="AU426" s="1">
        <v>5147.5600000000004</v>
      </c>
      <c r="AV426" s="1">
        <v>811385.4</v>
      </c>
      <c r="AW426" s="1">
        <v>321959.78000000003</v>
      </c>
      <c r="AX426" s="1">
        <v>126103.47</v>
      </c>
      <c r="AY426" s="1">
        <v>3305606.8699999996</v>
      </c>
      <c r="AZ426" s="1">
        <v>24392091.780000001</v>
      </c>
      <c r="BA426" s="1">
        <v>2195983.0299999998</v>
      </c>
      <c r="BB426" s="1">
        <v>1376.87</v>
      </c>
      <c r="BC426" s="1">
        <v>820458.73</v>
      </c>
    </row>
    <row r="427" spans="1:55" x14ac:dyDescent="0.25">
      <c r="A427" s="10" t="s">
        <v>880</v>
      </c>
      <c r="B427" s="10" t="s">
        <v>881</v>
      </c>
      <c r="C427">
        <v>1033.45</v>
      </c>
      <c r="D427" s="1">
        <v>14082876.08</v>
      </c>
      <c r="E427" s="1">
        <v>9669028.0599999987</v>
      </c>
      <c r="F427" s="12">
        <v>0.68658049712811209</v>
      </c>
      <c r="G427" s="28">
        <v>1</v>
      </c>
      <c r="H427" s="1">
        <v>340756.01</v>
      </c>
      <c r="I427" s="1">
        <v>7489871.9999999991</v>
      </c>
      <c r="J427" s="1">
        <v>7830628.0099999988</v>
      </c>
      <c r="K427" s="30">
        <v>0.9</v>
      </c>
      <c r="L427" s="1">
        <v>3245564.58</v>
      </c>
      <c r="M427" s="1">
        <v>787601.97</v>
      </c>
      <c r="N427" s="1">
        <v>330384.57</v>
      </c>
      <c r="O427" s="1">
        <v>133631.31</v>
      </c>
      <c r="P427" s="1">
        <v>113734.49</v>
      </c>
      <c r="Q427" s="1">
        <v>230953.77</v>
      </c>
      <c r="R427" s="1">
        <v>74372.679999999993</v>
      </c>
      <c r="S427" s="1">
        <v>121277.47</v>
      </c>
      <c r="T427" s="1">
        <v>147658.14000000001</v>
      </c>
      <c r="U427" s="1">
        <v>87575.1</v>
      </c>
      <c r="V427" s="1">
        <v>220496.85</v>
      </c>
      <c r="W427" s="1">
        <v>190179.36</v>
      </c>
      <c r="X427" s="1">
        <v>145525.26999999999</v>
      </c>
      <c r="Y427" s="1">
        <v>5828955.5599999977</v>
      </c>
      <c r="Z427" s="1">
        <v>92350.799999999988</v>
      </c>
      <c r="AA427" s="1">
        <v>129181.24999999999</v>
      </c>
      <c r="AB427" s="1">
        <v>277998.05</v>
      </c>
      <c r="AC427" s="1">
        <v>29970.049999999996</v>
      </c>
      <c r="AD427" s="1">
        <v>590099.95000000007</v>
      </c>
      <c r="AE427" s="1">
        <v>359632.85</v>
      </c>
      <c r="AF427" s="1">
        <v>1268043.1499999999</v>
      </c>
      <c r="AG427" s="1">
        <v>912536.34999999986</v>
      </c>
      <c r="AH427" s="1">
        <v>2810935.9069499997</v>
      </c>
      <c r="AI427" s="1">
        <v>6470748.3569499999</v>
      </c>
      <c r="AJ427" s="1">
        <v>934414.48</v>
      </c>
      <c r="AK427" s="1">
        <v>5536333.8769499976</v>
      </c>
      <c r="AL427" s="33">
        <v>6377306.9069499979</v>
      </c>
      <c r="AM427" s="1">
        <v>280542.45</v>
      </c>
      <c r="AN427" s="1">
        <v>280542.45</v>
      </c>
      <c r="AO427" s="1">
        <v>292124.48</v>
      </c>
      <c r="AP427" s="1">
        <v>292124.48</v>
      </c>
      <c r="AQ427" s="1">
        <v>0</v>
      </c>
      <c r="AR427" s="1">
        <v>0</v>
      </c>
      <c r="AS427" s="1">
        <v>0</v>
      </c>
      <c r="AT427" s="1">
        <v>0</v>
      </c>
      <c r="AU427" s="1">
        <v>0</v>
      </c>
      <c r="AV427" s="1">
        <v>471002.47</v>
      </c>
      <c r="AW427" s="1">
        <v>186894.97</v>
      </c>
      <c r="AX427" s="1">
        <v>73382.240000000005</v>
      </c>
      <c r="AY427" s="1">
        <v>1876613.5399999998</v>
      </c>
      <c r="AZ427" s="1">
        <v>14082876.08</v>
      </c>
      <c r="BA427" s="1">
        <v>1385440.8599999999</v>
      </c>
      <c r="BB427" s="1">
        <v>0</v>
      </c>
      <c r="BC427" s="1">
        <v>452675.43000000005</v>
      </c>
    </row>
    <row r="428" spans="1:55" x14ac:dyDescent="0.25">
      <c r="A428" s="10" t="s">
        <v>882</v>
      </c>
      <c r="B428" s="10" t="s">
        <v>883</v>
      </c>
      <c r="C428">
        <v>177.75</v>
      </c>
      <c r="D428" s="1">
        <v>2244427.0299999998</v>
      </c>
      <c r="E428" s="1">
        <v>1420172.13</v>
      </c>
      <c r="F428" s="12">
        <v>0.63275486839953088</v>
      </c>
      <c r="G428" s="28">
        <v>1</v>
      </c>
      <c r="H428" s="1">
        <v>92889.23</v>
      </c>
      <c r="I428" s="1">
        <v>938928.17</v>
      </c>
      <c r="J428" s="1">
        <v>1031817.4</v>
      </c>
      <c r="K428" s="30">
        <v>0.9</v>
      </c>
      <c r="L428" s="1">
        <v>531075.82999999996</v>
      </c>
      <c r="M428" s="1">
        <v>122248.76</v>
      </c>
      <c r="N428" s="1">
        <v>55057.17</v>
      </c>
      <c r="O428" s="1">
        <v>22001.040000000001</v>
      </c>
      <c r="P428" s="1">
        <v>17928.86</v>
      </c>
      <c r="Q428" s="1">
        <v>35420.22</v>
      </c>
      <c r="R428" s="1">
        <v>12577.73</v>
      </c>
      <c r="S428" s="1">
        <v>20170.349999999999</v>
      </c>
      <c r="T428" s="1">
        <v>24609.69</v>
      </c>
      <c r="U428" s="1">
        <v>14808.61</v>
      </c>
      <c r="V428" s="1">
        <v>36749.47</v>
      </c>
      <c r="W428" s="1">
        <v>31696.560000000001</v>
      </c>
      <c r="X428" s="1">
        <v>24203.15</v>
      </c>
      <c r="Y428" s="1">
        <v>948547.44</v>
      </c>
      <c r="Z428" s="1">
        <v>15840</v>
      </c>
      <c r="AA428" s="1">
        <v>22218.75</v>
      </c>
      <c r="AB428" s="1">
        <v>47814.75</v>
      </c>
      <c r="AC428" s="1">
        <v>5154.75</v>
      </c>
      <c r="AD428" s="1">
        <v>101495.25</v>
      </c>
      <c r="AE428" s="1">
        <v>50658.5</v>
      </c>
      <c r="AF428" s="1">
        <v>218099.25</v>
      </c>
      <c r="AG428" s="1">
        <v>156953.25</v>
      </c>
      <c r="AH428" s="1">
        <v>442244.97224999999</v>
      </c>
      <c r="AI428" s="1">
        <v>1060479.4722500001</v>
      </c>
      <c r="AJ428" s="1">
        <v>160716.21</v>
      </c>
      <c r="AK428" s="1">
        <v>899763.26225000015</v>
      </c>
      <c r="AL428" s="33">
        <v>1044407.8422500001</v>
      </c>
      <c r="AM428" s="1">
        <v>30885.4</v>
      </c>
      <c r="AN428" s="1">
        <v>30885.4</v>
      </c>
      <c r="AO428" s="1">
        <v>32172.3</v>
      </c>
      <c r="AP428" s="1">
        <v>32172.3</v>
      </c>
      <c r="AQ428" s="1">
        <v>0</v>
      </c>
      <c r="AR428" s="1">
        <v>0</v>
      </c>
      <c r="AS428" s="1">
        <v>0</v>
      </c>
      <c r="AT428" s="1">
        <v>0</v>
      </c>
      <c r="AU428" s="1">
        <v>0</v>
      </c>
      <c r="AV428" s="1">
        <v>81074.19</v>
      </c>
      <c r="AW428" s="1">
        <v>32170.44</v>
      </c>
      <c r="AX428" s="1">
        <v>12111.63</v>
      </c>
      <c r="AY428" s="1">
        <v>251471.66000000003</v>
      </c>
      <c r="AZ428" s="1">
        <v>2244427.0299999998</v>
      </c>
      <c r="BA428" s="1">
        <v>113834.24000000001</v>
      </c>
      <c r="BB428" s="1">
        <v>0</v>
      </c>
      <c r="BC428" s="1">
        <v>60368.149999999994</v>
      </c>
    </row>
    <row r="429" spans="1:55" x14ac:dyDescent="0.25">
      <c r="A429" s="10" t="s">
        <v>884</v>
      </c>
      <c r="B429" s="10" t="s">
        <v>885</v>
      </c>
      <c r="C429">
        <v>1357.23</v>
      </c>
      <c r="D429" s="1">
        <v>18041888.280000001</v>
      </c>
      <c r="E429" s="1">
        <v>12698959.620000001</v>
      </c>
      <c r="F429" s="12">
        <v>0.70385978578956154</v>
      </c>
      <c r="G429" s="28">
        <v>1</v>
      </c>
      <c r="H429" s="1">
        <v>303283.46000000002</v>
      </c>
      <c r="I429" s="1">
        <v>6544949.0599999987</v>
      </c>
      <c r="J429" s="1">
        <v>6848232.5199999986</v>
      </c>
      <c r="K429" s="30">
        <v>0.9</v>
      </c>
      <c r="L429" s="1">
        <v>4145712.68</v>
      </c>
      <c r="M429" s="1">
        <v>1019295.42</v>
      </c>
      <c r="N429" s="1">
        <v>435669.23</v>
      </c>
      <c r="O429" s="1">
        <v>176083.7</v>
      </c>
      <c r="P429" s="1">
        <v>143463.76999999999</v>
      </c>
      <c r="Q429" s="1">
        <v>307197.38</v>
      </c>
      <c r="R429" s="1">
        <v>97887.58</v>
      </c>
      <c r="S429" s="1">
        <v>160341.57999999999</v>
      </c>
      <c r="T429" s="1">
        <v>194064.98</v>
      </c>
      <c r="U429" s="1">
        <v>115405.09</v>
      </c>
      <c r="V429" s="1">
        <v>289795.86</v>
      </c>
      <c r="W429" s="1">
        <v>249950.01</v>
      </c>
      <c r="X429" s="1">
        <v>192399.73</v>
      </c>
      <c r="Y429" s="1">
        <v>7527267.0100000007</v>
      </c>
      <c r="Z429" s="1">
        <v>120575.69999999998</v>
      </c>
      <c r="AA429" s="1">
        <v>169653.75</v>
      </c>
      <c r="AB429" s="1">
        <v>365094.87</v>
      </c>
      <c r="AC429" s="1">
        <v>39359.67</v>
      </c>
      <c r="AD429" s="1">
        <v>774978.33000000007</v>
      </c>
      <c r="AE429" s="1">
        <v>488740.27999999997</v>
      </c>
      <c r="AF429" s="1">
        <v>1665321.2099999997</v>
      </c>
      <c r="AG429" s="1">
        <v>1198434.0899999999</v>
      </c>
      <c r="AH429" s="1">
        <v>3575858.3157299999</v>
      </c>
      <c r="AI429" s="1">
        <v>8398016.2157300003</v>
      </c>
      <c r="AJ429" s="1">
        <v>1227166.6399999999</v>
      </c>
      <c r="AK429" s="1">
        <v>7170849.5757300006</v>
      </c>
      <c r="AL429" s="33">
        <v>8275299.5457300004</v>
      </c>
      <c r="AM429" s="1">
        <v>308854.08</v>
      </c>
      <c r="AN429" s="1">
        <v>308854.08</v>
      </c>
      <c r="AO429" s="1">
        <v>321723</v>
      </c>
      <c r="AP429" s="1">
        <v>321723</v>
      </c>
      <c r="AQ429" s="1">
        <v>3217.23</v>
      </c>
      <c r="AR429" s="1">
        <v>3217.23</v>
      </c>
      <c r="AS429" s="1">
        <v>3217.23</v>
      </c>
      <c r="AT429" s="1">
        <v>3217.23</v>
      </c>
      <c r="AU429" s="1">
        <v>4504.12</v>
      </c>
      <c r="AV429" s="1">
        <v>618995.05000000005</v>
      </c>
      <c r="AW429" s="1">
        <v>245618.8</v>
      </c>
      <c r="AX429" s="1">
        <v>96180.61</v>
      </c>
      <c r="AY429" s="1">
        <v>2239321.66</v>
      </c>
      <c r="AZ429" s="1">
        <v>18041888.280000001</v>
      </c>
      <c r="BA429" s="1">
        <v>785926.37</v>
      </c>
      <c r="BB429" s="1">
        <v>490.94</v>
      </c>
      <c r="BC429" s="1">
        <v>516613.89000000007</v>
      </c>
    </row>
    <row r="430" spans="1:55" x14ac:dyDescent="0.25">
      <c r="A430" s="10" t="s">
        <v>886</v>
      </c>
      <c r="B430" s="10" t="s">
        <v>887</v>
      </c>
      <c r="C430">
        <v>191.25</v>
      </c>
      <c r="D430" s="1">
        <v>2370747.08</v>
      </c>
      <c r="E430" s="1">
        <v>1524579.97</v>
      </c>
      <c r="F430" s="12">
        <v>0.64307997376084503</v>
      </c>
      <c r="G430" s="28">
        <v>1</v>
      </c>
      <c r="H430" s="1">
        <v>89154.14</v>
      </c>
      <c r="I430" s="1">
        <v>973734.87000000011</v>
      </c>
      <c r="J430" s="1">
        <v>1062889.01</v>
      </c>
      <c r="K430" s="30">
        <v>0.9</v>
      </c>
      <c r="L430" s="1">
        <v>569593.12</v>
      </c>
      <c r="M430" s="1">
        <v>113918.62</v>
      </c>
      <c r="N430" s="1">
        <v>57633.75</v>
      </c>
      <c r="O430" s="1">
        <v>25751.25</v>
      </c>
      <c r="P430" s="1">
        <v>19370</v>
      </c>
      <c r="Q430" s="1">
        <v>34676.46</v>
      </c>
      <c r="R430" s="1">
        <v>13671.45</v>
      </c>
      <c r="S430" s="1">
        <v>21446.959999999999</v>
      </c>
      <c r="T430" s="1">
        <v>29531.62</v>
      </c>
      <c r="U430" s="1">
        <v>16085.22</v>
      </c>
      <c r="V430" s="1">
        <v>44099.37</v>
      </c>
      <c r="W430" s="1">
        <v>38035.870000000003</v>
      </c>
      <c r="X430" s="1">
        <v>25734.99</v>
      </c>
      <c r="Y430" s="1">
        <v>1009548.6799999998</v>
      </c>
      <c r="Z430" s="1">
        <v>17010</v>
      </c>
      <c r="AA430" s="1">
        <v>23906.25</v>
      </c>
      <c r="AB430" s="1">
        <v>51446.25</v>
      </c>
      <c r="AC430" s="1">
        <v>5546.25</v>
      </c>
      <c r="AD430" s="1">
        <v>109203.75</v>
      </c>
      <c r="AE430" s="1">
        <v>27628.5</v>
      </c>
      <c r="AF430" s="1">
        <v>234663.75</v>
      </c>
      <c r="AG430" s="1">
        <v>168873.75</v>
      </c>
      <c r="AH430" s="1">
        <v>471505.27275</v>
      </c>
      <c r="AI430" s="1">
        <v>1109783.77275</v>
      </c>
      <c r="AJ430" s="1">
        <v>172922.51</v>
      </c>
      <c r="AK430" s="1">
        <v>936861.26274999999</v>
      </c>
      <c r="AL430" s="33">
        <v>1092491.51275</v>
      </c>
      <c r="AM430" s="1">
        <v>32815.74</v>
      </c>
      <c r="AN430" s="1">
        <v>32815.74</v>
      </c>
      <c r="AO430" s="1">
        <v>34102.629999999997</v>
      </c>
      <c r="AP430" s="1">
        <v>34102.629999999997</v>
      </c>
      <c r="AQ430" s="1">
        <v>0</v>
      </c>
      <c r="AR430" s="1">
        <v>0</v>
      </c>
      <c r="AS430" s="1">
        <v>0</v>
      </c>
      <c r="AT430" s="1">
        <v>0</v>
      </c>
      <c r="AU430" s="1">
        <v>0</v>
      </c>
      <c r="AV430" s="1">
        <v>86865.21</v>
      </c>
      <c r="AW430" s="1">
        <v>34468.33</v>
      </c>
      <c r="AX430" s="1">
        <v>13536.53</v>
      </c>
      <c r="AY430" s="1">
        <v>268706.81000000006</v>
      </c>
      <c r="AZ430" s="1">
        <v>2370747.08</v>
      </c>
      <c r="BA430" s="1">
        <v>91513.05</v>
      </c>
      <c r="BB430" s="1">
        <v>0</v>
      </c>
      <c r="BC430" s="1">
        <v>62071.09</v>
      </c>
    </row>
    <row r="431" spans="1:55" x14ac:dyDescent="0.25">
      <c r="A431" s="10" t="s">
        <v>888</v>
      </c>
      <c r="B431" s="10" t="s">
        <v>889</v>
      </c>
      <c r="C431">
        <v>83.14</v>
      </c>
      <c r="D431" s="1">
        <v>1112424.53</v>
      </c>
      <c r="E431" s="1">
        <v>892731.48</v>
      </c>
      <c r="F431" s="12">
        <v>0.80250970373693575</v>
      </c>
      <c r="G431" s="28">
        <v>2</v>
      </c>
      <c r="H431" s="1">
        <v>5659.25</v>
      </c>
      <c r="I431" s="1">
        <v>711482.37</v>
      </c>
      <c r="J431" s="1">
        <v>717141.62</v>
      </c>
      <c r="K431" s="30">
        <v>0.9</v>
      </c>
      <c r="L431" s="1">
        <v>264870</v>
      </c>
      <c r="M431" s="1">
        <v>52974</v>
      </c>
      <c r="N431" s="1">
        <v>25138.12</v>
      </c>
      <c r="O431" s="1">
        <v>10423.120000000001</v>
      </c>
      <c r="P431" s="1">
        <v>9430.77</v>
      </c>
      <c r="Q431" s="1">
        <v>14670.81</v>
      </c>
      <c r="R431" s="1">
        <v>5468.58</v>
      </c>
      <c r="S431" s="1">
        <v>9191.5499999999993</v>
      </c>
      <c r="T431" s="1">
        <v>11953.27</v>
      </c>
      <c r="U431" s="1">
        <v>6638.34</v>
      </c>
      <c r="V431" s="1">
        <v>17849.740000000002</v>
      </c>
      <c r="W431" s="1">
        <v>15395.47</v>
      </c>
      <c r="X431" s="1">
        <v>11029.28</v>
      </c>
      <c r="Y431" s="1">
        <v>455033.05000000005</v>
      </c>
      <c r="Z431" s="1">
        <v>7392.6</v>
      </c>
      <c r="AA431" s="1">
        <v>10392.5</v>
      </c>
      <c r="AB431" s="1">
        <v>22364.66</v>
      </c>
      <c r="AC431" s="1">
        <v>2411.06</v>
      </c>
      <c r="AD431" s="1">
        <v>47472.94</v>
      </c>
      <c r="AE431" s="1">
        <v>12275.189999999999</v>
      </c>
      <c r="AF431" s="1">
        <v>102012.78</v>
      </c>
      <c r="AG431" s="1">
        <v>73412.62</v>
      </c>
      <c r="AH431" s="1">
        <v>225108.02513999998</v>
      </c>
      <c r="AI431" s="1">
        <v>502842.37513999996</v>
      </c>
      <c r="AJ431" s="1">
        <v>75172.69</v>
      </c>
      <c r="AK431" s="1">
        <v>427669.6851399999</v>
      </c>
      <c r="AL431" s="33">
        <v>495325.10513999988</v>
      </c>
      <c r="AM431" s="1">
        <v>25737.84</v>
      </c>
      <c r="AN431" s="1">
        <v>25737.84</v>
      </c>
      <c r="AO431" s="1">
        <v>26381.279999999999</v>
      </c>
      <c r="AP431" s="1">
        <v>26381.279999999999</v>
      </c>
      <c r="AQ431" s="1">
        <v>0</v>
      </c>
      <c r="AR431" s="1">
        <v>0</v>
      </c>
      <c r="AS431" s="1">
        <v>0</v>
      </c>
      <c r="AT431" s="1">
        <v>0</v>
      </c>
      <c r="AU431" s="1">
        <v>0</v>
      </c>
      <c r="AV431" s="1">
        <v>37319.86</v>
      </c>
      <c r="AW431" s="1">
        <v>14808.61</v>
      </c>
      <c r="AX431" s="1">
        <v>5699.59</v>
      </c>
      <c r="AY431" s="1">
        <v>162066.29999999996</v>
      </c>
      <c r="AZ431" s="1">
        <v>1112424.53</v>
      </c>
      <c r="BA431" s="1">
        <v>98976.91</v>
      </c>
      <c r="BB431" s="1">
        <v>0</v>
      </c>
      <c r="BC431" s="1">
        <v>36296.079999999994</v>
      </c>
    </row>
    <row r="432" spans="1:55" x14ac:dyDescent="0.25">
      <c r="A432" s="10" t="s">
        <v>890</v>
      </c>
      <c r="B432" s="10" t="s">
        <v>891</v>
      </c>
      <c r="C432">
        <v>185.56</v>
      </c>
      <c r="D432" s="1">
        <v>2344175.02</v>
      </c>
      <c r="E432" s="1">
        <v>1469152.23</v>
      </c>
      <c r="F432" s="12">
        <v>0.62672463338509599</v>
      </c>
      <c r="G432" s="28">
        <v>1</v>
      </c>
      <c r="H432" s="1">
        <v>104636.92</v>
      </c>
      <c r="I432" s="1">
        <v>1185857.6200000001</v>
      </c>
      <c r="J432" s="1">
        <v>1290494.54</v>
      </c>
      <c r="K432" s="30">
        <v>0.9</v>
      </c>
      <c r="L432" s="1">
        <v>561009.37</v>
      </c>
      <c r="M432" s="1">
        <v>112201.87</v>
      </c>
      <c r="N432" s="1">
        <v>56407.5</v>
      </c>
      <c r="O432" s="1">
        <v>25138.12</v>
      </c>
      <c r="P432" s="1">
        <v>19279.310000000001</v>
      </c>
      <c r="Q432" s="1">
        <v>34676.46</v>
      </c>
      <c r="R432" s="1">
        <v>13124.59</v>
      </c>
      <c r="S432" s="1">
        <v>20936.32</v>
      </c>
      <c r="T432" s="1">
        <v>28828.49</v>
      </c>
      <c r="U432" s="1">
        <v>15574.58</v>
      </c>
      <c r="V432" s="1">
        <v>43049.38</v>
      </c>
      <c r="W432" s="1">
        <v>37130.25</v>
      </c>
      <c r="X432" s="1">
        <v>25122.25</v>
      </c>
      <c r="Y432" s="1">
        <v>992478.48999999987</v>
      </c>
      <c r="Z432" s="1">
        <v>16618.5</v>
      </c>
      <c r="AA432" s="1">
        <v>23195</v>
      </c>
      <c r="AB432" s="1">
        <v>49915.64</v>
      </c>
      <c r="AC432" s="1">
        <v>5381.24</v>
      </c>
      <c r="AD432" s="1">
        <v>105954.76000000001</v>
      </c>
      <c r="AE432" s="1">
        <v>28021.739999999998</v>
      </c>
      <c r="AF432" s="1">
        <v>227682.12</v>
      </c>
      <c r="AG432" s="1">
        <v>163849.47999999998</v>
      </c>
      <c r="AH432" s="1">
        <v>468013.75356000004</v>
      </c>
      <c r="AI432" s="1">
        <v>1088632.2335600001</v>
      </c>
      <c r="AJ432" s="1">
        <v>167777.78</v>
      </c>
      <c r="AK432" s="1">
        <v>920854.45356000005</v>
      </c>
      <c r="AL432" s="33">
        <v>1071854.4535600001</v>
      </c>
      <c r="AM432" s="1">
        <v>36676.42</v>
      </c>
      <c r="AN432" s="1">
        <v>36676.42</v>
      </c>
      <c r="AO432" s="1">
        <v>37963.31</v>
      </c>
      <c r="AP432" s="1">
        <v>37963.31</v>
      </c>
      <c r="AQ432" s="1">
        <v>0</v>
      </c>
      <c r="AR432" s="1">
        <v>0</v>
      </c>
      <c r="AS432" s="1">
        <v>0</v>
      </c>
      <c r="AT432" s="1">
        <v>0</v>
      </c>
      <c r="AU432" s="1">
        <v>0</v>
      </c>
      <c r="AV432" s="1">
        <v>84291.42</v>
      </c>
      <c r="AW432" s="1">
        <v>33447.050000000003</v>
      </c>
      <c r="AX432" s="1">
        <v>12824.08</v>
      </c>
      <c r="AY432" s="1">
        <v>279842.01</v>
      </c>
      <c r="AZ432" s="1">
        <v>2344175.02</v>
      </c>
      <c r="BA432" s="1">
        <v>139955.66</v>
      </c>
      <c r="BB432" s="1">
        <v>0</v>
      </c>
      <c r="BC432" s="1">
        <v>94644.96</v>
      </c>
    </row>
    <row r="433" spans="1:55" x14ac:dyDescent="0.25">
      <c r="A433" s="10" t="s">
        <v>892</v>
      </c>
      <c r="B433" s="10" t="s">
        <v>893</v>
      </c>
      <c r="C433">
        <v>489.28</v>
      </c>
      <c r="D433" s="1">
        <v>6345942.29</v>
      </c>
      <c r="E433" s="1">
        <v>4696406.0500000007</v>
      </c>
      <c r="F433" s="12">
        <v>0.74006441208906748</v>
      </c>
      <c r="G433" s="28">
        <v>2</v>
      </c>
      <c r="H433" s="1">
        <v>43600.99</v>
      </c>
      <c r="I433" s="1">
        <v>2574145.0699999998</v>
      </c>
      <c r="J433" s="1">
        <v>2617746.06</v>
      </c>
      <c r="K433" s="30">
        <v>0.9</v>
      </c>
      <c r="L433" s="1">
        <v>1478389.18</v>
      </c>
      <c r="M433" s="1">
        <v>355686.63</v>
      </c>
      <c r="N433" s="1">
        <v>155579.74</v>
      </c>
      <c r="O433" s="1">
        <v>62866.07</v>
      </c>
      <c r="P433" s="1">
        <v>50340.65</v>
      </c>
      <c r="Q433" s="1">
        <v>107483.19</v>
      </c>
      <c r="R433" s="1">
        <v>34452.050000000003</v>
      </c>
      <c r="S433" s="1">
        <v>57447.22</v>
      </c>
      <c r="T433" s="1">
        <v>69610.259999999995</v>
      </c>
      <c r="U433" s="1">
        <v>41106.68</v>
      </c>
      <c r="V433" s="1">
        <v>103948.51</v>
      </c>
      <c r="W433" s="1">
        <v>89655.98</v>
      </c>
      <c r="X433" s="1">
        <v>68933.02</v>
      </c>
      <c r="Y433" s="1">
        <v>2675499.1799999997</v>
      </c>
      <c r="Z433" s="1">
        <v>43705.8</v>
      </c>
      <c r="AA433" s="1">
        <v>61160</v>
      </c>
      <c r="AB433" s="1">
        <v>131616.32000000001</v>
      </c>
      <c r="AC433" s="1">
        <v>14189.119999999999</v>
      </c>
      <c r="AD433" s="1">
        <v>279378.88</v>
      </c>
      <c r="AE433" s="1">
        <v>164866.04999999999</v>
      </c>
      <c r="AF433" s="1">
        <v>600346.55999999994</v>
      </c>
      <c r="AG433" s="1">
        <v>432034.24</v>
      </c>
      <c r="AH433" s="1">
        <v>1252674.2422799999</v>
      </c>
      <c r="AI433" s="1">
        <v>2979971.2122799996</v>
      </c>
      <c r="AJ433" s="1">
        <v>442392.29</v>
      </c>
      <c r="AK433" s="1">
        <v>2537578.9222799991</v>
      </c>
      <c r="AL433" s="33">
        <v>2935731.9822799992</v>
      </c>
      <c r="AM433" s="1">
        <v>93943.11</v>
      </c>
      <c r="AN433" s="1">
        <v>93943.11</v>
      </c>
      <c r="AO433" s="1">
        <v>98447.23</v>
      </c>
      <c r="AP433" s="1">
        <v>98447.23</v>
      </c>
      <c r="AQ433" s="1">
        <v>643.44000000000005</v>
      </c>
      <c r="AR433" s="1">
        <v>643.44000000000005</v>
      </c>
      <c r="AS433" s="1">
        <v>643.44000000000005</v>
      </c>
      <c r="AT433" s="1">
        <v>643.44000000000005</v>
      </c>
      <c r="AU433" s="1">
        <v>1286.8900000000001</v>
      </c>
      <c r="AV433" s="1">
        <v>223275.76</v>
      </c>
      <c r="AW433" s="1">
        <v>88596.38</v>
      </c>
      <c r="AX433" s="1">
        <v>34197.550000000003</v>
      </c>
      <c r="AY433" s="1">
        <v>734711.02000000014</v>
      </c>
      <c r="AZ433" s="1">
        <v>6345942.29</v>
      </c>
      <c r="BA433" s="1">
        <v>216004.11000000002</v>
      </c>
      <c r="BB433" s="1">
        <v>34.880000000000003</v>
      </c>
      <c r="BC433" s="1">
        <v>168316.65000000002</v>
      </c>
    </row>
    <row r="434" spans="1:55" x14ac:dyDescent="0.25">
      <c r="A434" s="10" t="s">
        <v>894</v>
      </c>
      <c r="B434" s="10" t="s">
        <v>895</v>
      </c>
      <c r="C434">
        <v>585.14</v>
      </c>
      <c r="D434" s="1">
        <v>7590463.9000000004</v>
      </c>
      <c r="E434" s="1">
        <v>5106198.58</v>
      </c>
      <c r="F434" s="12">
        <v>0.6727123199940388</v>
      </c>
      <c r="G434" s="28">
        <v>1</v>
      </c>
      <c r="H434" s="1">
        <v>215809.9</v>
      </c>
      <c r="I434" s="1">
        <v>3772290.5399999996</v>
      </c>
      <c r="J434" s="1">
        <v>3988100.4399999995</v>
      </c>
      <c r="K434" s="30">
        <v>0.9</v>
      </c>
      <c r="L434" s="1">
        <v>1788485.62</v>
      </c>
      <c r="M434" s="1">
        <v>357697.12</v>
      </c>
      <c r="N434" s="1">
        <v>178419.37</v>
      </c>
      <c r="O434" s="1">
        <v>79093.119999999995</v>
      </c>
      <c r="P434" s="1">
        <v>62993.51</v>
      </c>
      <c r="Q434" s="1">
        <v>110031.07</v>
      </c>
      <c r="R434" s="1">
        <v>42108.06</v>
      </c>
      <c r="S434" s="1">
        <v>66128.13</v>
      </c>
      <c r="T434" s="1">
        <v>90704.28</v>
      </c>
      <c r="U434" s="1">
        <v>49532.27</v>
      </c>
      <c r="V434" s="1">
        <v>135448.06</v>
      </c>
      <c r="W434" s="1">
        <v>116824.46</v>
      </c>
      <c r="X434" s="1">
        <v>79349.570000000007</v>
      </c>
      <c r="Y434" s="1">
        <v>3156814.6399999997</v>
      </c>
      <c r="Z434" s="1">
        <v>51867.9</v>
      </c>
      <c r="AA434" s="1">
        <v>73142.5</v>
      </c>
      <c r="AB434" s="1">
        <v>157402.66</v>
      </c>
      <c r="AC434" s="1">
        <v>16969.060000000001</v>
      </c>
      <c r="AD434" s="1">
        <v>334114.94</v>
      </c>
      <c r="AE434" s="1">
        <v>87910.609999999986</v>
      </c>
      <c r="AF434" s="1">
        <v>717966.78</v>
      </c>
      <c r="AG434" s="1">
        <v>516678.62</v>
      </c>
      <c r="AH434" s="1">
        <v>1525120.8401399998</v>
      </c>
      <c r="AI434" s="1">
        <v>3481173.9101400003</v>
      </c>
      <c r="AJ434" s="1">
        <v>529066.03</v>
      </c>
      <c r="AK434" s="1">
        <v>2952107.8801399991</v>
      </c>
      <c r="AL434" s="33">
        <v>3428267.300139999</v>
      </c>
      <c r="AM434" s="1">
        <v>144775.35</v>
      </c>
      <c r="AN434" s="1">
        <v>144775.35</v>
      </c>
      <c r="AO434" s="1">
        <v>151209.81</v>
      </c>
      <c r="AP434" s="1">
        <v>151209.81</v>
      </c>
      <c r="AQ434" s="1">
        <v>0</v>
      </c>
      <c r="AR434" s="1">
        <v>0</v>
      </c>
      <c r="AS434" s="1">
        <v>0</v>
      </c>
      <c r="AT434" s="1">
        <v>0</v>
      </c>
      <c r="AU434" s="1">
        <v>0</v>
      </c>
      <c r="AV434" s="1">
        <v>266386.64</v>
      </c>
      <c r="AW434" s="1">
        <v>105702.89</v>
      </c>
      <c r="AX434" s="1">
        <v>41322.04</v>
      </c>
      <c r="AY434" s="1">
        <v>1005381.8900000001</v>
      </c>
      <c r="AZ434" s="1">
        <v>7590463.9000000004</v>
      </c>
      <c r="BA434" s="1">
        <v>566734.95000000007</v>
      </c>
      <c r="BB434" s="1">
        <v>0</v>
      </c>
      <c r="BC434" s="1">
        <v>289366.64999999997</v>
      </c>
    </row>
    <row r="435" spans="1:55" x14ac:dyDescent="0.25">
      <c r="A435" s="10" t="s">
        <v>896</v>
      </c>
      <c r="B435" s="10" t="s">
        <v>897</v>
      </c>
      <c r="C435">
        <v>365.5</v>
      </c>
      <c r="D435" s="1">
        <v>4716930.32</v>
      </c>
      <c r="E435" s="1">
        <v>3889753.02</v>
      </c>
      <c r="F435" s="12">
        <v>0.82463652335657134</v>
      </c>
      <c r="G435" s="28">
        <v>2</v>
      </c>
      <c r="H435" s="1">
        <v>15106.13</v>
      </c>
      <c r="I435" s="1">
        <v>1933071.0800000003</v>
      </c>
      <c r="J435" s="1">
        <v>1948177.2100000002</v>
      </c>
      <c r="K435" s="30">
        <v>0.9</v>
      </c>
      <c r="L435" s="1">
        <v>1104145.4099999999</v>
      </c>
      <c r="M435" s="1">
        <v>263397.82</v>
      </c>
      <c r="N435" s="1">
        <v>116283.25</v>
      </c>
      <c r="O435" s="1">
        <v>46905.99</v>
      </c>
      <c r="P435" s="1">
        <v>37468.67</v>
      </c>
      <c r="Q435" s="1">
        <v>78543.44</v>
      </c>
      <c r="R435" s="1">
        <v>25702.32</v>
      </c>
      <c r="S435" s="1">
        <v>42638.6</v>
      </c>
      <c r="T435" s="1">
        <v>52031.91</v>
      </c>
      <c r="U435" s="1">
        <v>30893.84</v>
      </c>
      <c r="V435" s="1">
        <v>77698.89</v>
      </c>
      <c r="W435" s="1">
        <v>67015.58</v>
      </c>
      <c r="X435" s="1">
        <v>51163.62</v>
      </c>
      <c r="Y435" s="1">
        <v>1993889.34</v>
      </c>
      <c r="Z435" s="1">
        <v>32625</v>
      </c>
      <c r="AA435" s="1">
        <v>45687.5</v>
      </c>
      <c r="AB435" s="1">
        <v>98319.5</v>
      </c>
      <c r="AC435" s="1">
        <v>10599.5</v>
      </c>
      <c r="AD435" s="1">
        <v>208700.5</v>
      </c>
      <c r="AE435" s="1">
        <v>119040.5</v>
      </c>
      <c r="AF435" s="1">
        <v>448468.5</v>
      </c>
      <c r="AG435" s="1">
        <v>322736.5</v>
      </c>
      <c r="AH435" s="1">
        <v>930939.57150000008</v>
      </c>
      <c r="AI435" s="1">
        <v>2217117.0715000001</v>
      </c>
      <c r="AJ435" s="1">
        <v>330474.13</v>
      </c>
      <c r="AK435" s="1">
        <v>1886642.9415000002</v>
      </c>
      <c r="AL435" s="33">
        <v>2184069.6515000002</v>
      </c>
      <c r="AM435" s="1">
        <v>68848.72</v>
      </c>
      <c r="AN435" s="1">
        <v>68848.72</v>
      </c>
      <c r="AO435" s="1">
        <v>71422.5</v>
      </c>
      <c r="AP435" s="1">
        <v>71422.5</v>
      </c>
      <c r="AQ435" s="1">
        <v>0</v>
      </c>
      <c r="AR435" s="1">
        <v>0</v>
      </c>
      <c r="AS435" s="1">
        <v>0</v>
      </c>
      <c r="AT435" s="1">
        <v>0</v>
      </c>
      <c r="AU435" s="1">
        <v>0</v>
      </c>
      <c r="AV435" s="1">
        <v>166652.51</v>
      </c>
      <c r="AW435" s="1">
        <v>66128.13</v>
      </c>
      <c r="AX435" s="1">
        <v>25648.16</v>
      </c>
      <c r="AY435" s="1">
        <v>538971.24</v>
      </c>
      <c r="AZ435" s="1">
        <v>4716930.32</v>
      </c>
      <c r="BA435" s="1">
        <v>145826.13</v>
      </c>
      <c r="BB435" s="1">
        <v>0</v>
      </c>
      <c r="BC435" s="1">
        <v>142920.26</v>
      </c>
    </row>
    <row r="436" spans="1:55" x14ac:dyDescent="0.25">
      <c r="A436" s="10" t="s">
        <v>898</v>
      </c>
      <c r="B436" s="10" t="s">
        <v>899</v>
      </c>
      <c r="C436">
        <v>428.15</v>
      </c>
      <c r="D436" s="1">
        <v>6014107.8799999999</v>
      </c>
      <c r="E436" s="1">
        <v>4069539.6799999997</v>
      </c>
      <c r="F436" s="12">
        <v>0.67666556057853755</v>
      </c>
      <c r="G436" s="28">
        <v>1</v>
      </c>
      <c r="H436" s="1">
        <v>163378.81</v>
      </c>
      <c r="I436" s="1">
        <v>2749596.64</v>
      </c>
      <c r="J436" s="1">
        <v>2912975.45</v>
      </c>
      <c r="K436" s="30">
        <v>0.9</v>
      </c>
      <c r="L436" s="1">
        <v>1326619.94</v>
      </c>
      <c r="M436" s="1">
        <v>442162.42</v>
      </c>
      <c r="N436" s="1">
        <v>150528.45000000001</v>
      </c>
      <c r="O436" s="1">
        <v>49941.68</v>
      </c>
      <c r="P436" s="1">
        <v>44323</v>
      </c>
      <c r="Q436" s="1">
        <v>130113.21</v>
      </c>
      <c r="R436" s="1">
        <v>31170.9</v>
      </c>
      <c r="S436" s="1">
        <v>54638.69</v>
      </c>
      <c r="T436" s="1">
        <v>49922.51</v>
      </c>
      <c r="U436" s="1">
        <v>36255.58</v>
      </c>
      <c r="V436" s="1">
        <v>74548.929999999993</v>
      </c>
      <c r="W436" s="1">
        <v>64298.73</v>
      </c>
      <c r="X436" s="1">
        <v>65562.960000000006</v>
      </c>
      <c r="Y436" s="1">
        <v>2520086.9999999995</v>
      </c>
      <c r="Z436" s="1">
        <v>38533.5</v>
      </c>
      <c r="AA436" s="1">
        <v>53518.75</v>
      </c>
      <c r="AB436" s="1">
        <v>115172.34999999999</v>
      </c>
      <c r="AC436" s="1">
        <v>12416.349999999999</v>
      </c>
      <c r="AD436" s="1">
        <v>244473.65</v>
      </c>
      <c r="AE436" s="1">
        <v>333528.84999999998</v>
      </c>
      <c r="AF436" s="1">
        <v>525340.04999999993</v>
      </c>
      <c r="AG436" s="1">
        <v>378056.44999999995</v>
      </c>
      <c r="AH436" s="1">
        <v>1163966.3296500002</v>
      </c>
      <c r="AI436" s="1">
        <v>2865006.2796499999</v>
      </c>
      <c r="AJ436" s="1">
        <v>387120.38</v>
      </c>
      <c r="AK436" s="1">
        <v>2477885.8996500005</v>
      </c>
      <c r="AL436" s="33">
        <v>2826294.2396500004</v>
      </c>
      <c r="AM436" s="1">
        <v>89438.99</v>
      </c>
      <c r="AN436" s="1">
        <v>89438.99</v>
      </c>
      <c r="AO436" s="1">
        <v>93299.67</v>
      </c>
      <c r="AP436" s="1">
        <v>93299.67</v>
      </c>
      <c r="AQ436" s="1">
        <v>0</v>
      </c>
      <c r="AR436" s="1">
        <v>0</v>
      </c>
      <c r="AS436" s="1">
        <v>0</v>
      </c>
      <c r="AT436" s="1">
        <v>0</v>
      </c>
      <c r="AU436" s="1">
        <v>0</v>
      </c>
      <c r="AV436" s="1">
        <v>194964.13</v>
      </c>
      <c r="AW436" s="1">
        <v>77362.259999999995</v>
      </c>
      <c r="AX436" s="1">
        <v>29922.85</v>
      </c>
      <c r="AY436" s="1">
        <v>667726.55999999994</v>
      </c>
      <c r="AZ436" s="1">
        <v>6014107.8799999999</v>
      </c>
      <c r="BA436" s="1">
        <v>309825.81000000006</v>
      </c>
      <c r="BB436" s="1">
        <v>0</v>
      </c>
      <c r="BC436" s="1">
        <v>189594.73</v>
      </c>
    </row>
    <row r="437" spans="1:55" x14ac:dyDescent="0.25">
      <c r="A437" s="10" t="s">
        <v>900</v>
      </c>
      <c r="B437" s="10" t="s">
        <v>901</v>
      </c>
      <c r="C437">
        <v>260.27999999999997</v>
      </c>
      <c r="D437" s="1">
        <v>3429534.66</v>
      </c>
      <c r="E437" s="1">
        <v>2746978.4299999997</v>
      </c>
      <c r="F437" s="12">
        <v>0.80097701359869022</v>
      </c>
      <c r="G437" s="28">
        <v>2</v>
      </c>
      <c r="H437" s="1">
        <v>15558.82</v>
      </c>
      <c r="I437" s="1">
        <v>1626846.15</v>
      </c>
      <c r="J437" s="1">
        <v>1642404.97</v>
      </c>
      <c r="K437" s="30">
        <v>0.9</v>
      </c>
      <c r="L437" s="1">
        <v>795190.28</v>
      </c>
      <c r="M437" s="1">
        <v>191480.31</v>
      </c>
      <c r="N437" s="1">
        <v>81910.600000000006</v>
      </c>
      <c r="O437" s="1">
        <v>32965.839999999997</v>
      </c>
      <c r="P437" s="1">
        <v>27395.49</v>
      </c>
      <c r="Q437" s="1">
        <v>57597.38</v>
      </c>
      <c r="R437" s="1">
        <v>18046.310000000001</v>
      </c>
      <c r="S437" s="1">
        <v>30127.87</v>
      </c>
      <c r="T437" s="1">
        <v>36562.959999999999</v>
      </c>
      <c r="U437" s="1">
        <v>21702.28</v>
      </c>
      <c r="V437" s="1">
        <v>54599.22</v>
      </c>
      <c r="W437" s="1">
        <v>47092.03</v>
      </c>
      <c r="X437" s="1">
        <v>36151.54</v>
      </c>
      <c r="Y437" s="1">
        <v>1430822.1100000003</v>
      </c>
      <c r="Z437" s="1">
        <v>23185.799999999996</v>
      </c>
      <c r="AA437" s="1">
        <v>32535</v>
      </c>
      <c r="AB437" s="1">
        <v>70015.319999999992</v>
      </c>
      <c r="AC437" s="1">
        <v>7548.12</v>
      </c>
      <c r="AD437" s="1">
        <v>148619.88</v>
      </c>
      <c r="AE437" s="1">
        <v>88396.26999999999</v>
      </c>
      <c r="AF437" s="1">
        <v>319363.56</v>
      </c>
      <c r="AG437" s="1">
        <v>229827.24</v>
      </c>
      <c r="AH437" s="1">
        <v>679496.33628000005</v>
      </c>
      <c r="AI437" s="1">
        <v>1598987.5262799999</v>
      </c>
      <c r="AJ437" s="1">
        <v>235337.36</v>
      </c>
      <c r="AK437" s="1">
        <v>1363650.1662800005</v>
      </c>
      <c r="AL437" s="33">
        <v>1575453.7862800006</v>
      </c>
      <c r="AM437" s="1">
        <v>58553.58</v>
      </c>
      <c r="AN437" s="1">
        <v>58553.58</v>
      </c>
      <c r="AO437" s="1">
        <v>61127.37</v>
      </c>
      <c r="AP437" s="1">
        <v>61127.37</v>
      </c>
      <c r="AQ437" s="1">
        <v>0</v>
      </c>
      <c r="AR437" s="1">
        <v>0</v>
      </c>
      <c r="AS437" s="1">
        <v>0</v>
      </c>
      <c r="AT437" s="1">
        <v>0</v>
      </c>
      <c r="AU437" s="1">
        <v>0</v>
      </c>
      <c r="AV437" s="1">
        <v>118394.06</v>
      </c>
      <c r="AW437" s="1">
        <v>46979.06</v>
      </c>
      <c r="AX437" s="1">
        <v>18523.669999999998</v>
      </c>
      <c r="AY437" s="1">
        <v>423258.68999999994</v>
      </c>
      <c r="AZ437" s="1">
        <v>3429534.66</v>
      </c>
      <c r="BA437" s="1">
        <v>167029.41999999998</v>
      </c>
      <c r="BB437" s="1">
        <v>0</v>
      </c>
      <c r="BC437" s="1">
        <v>104694.23</v>
      </c>
    </row>
    <row r="438" spans="1:55" x14ac:dyDescent="0.25">
      <c r="A438" s="10" t="s">
        <v>902</v>
      </c>
      <c r="B438" s="10" t="s">
        <v>903</v>
      </c>
      <c r="C438">
        <v>669.79</v>
      </c>
      <c r="D438" s="1">
        <v>8878315.1199999992</v>
      </c>
      <c r="E438" s="1">
        <v>6035625.9399999995</v>
      </c>
      <c r="F438" s="12">
        <v>0.67981659339886102</v>
      </c>
      <c r="G438" s="28">
        <v>1</v>
      </c>
      <c r="H438" s="1">
        <v>225904.61</v>
      </c>
      <c r="I438" s="1">
        <v>3973167.0399999996</v>
      </c>
      <c r="J438" s="1">
        <v>4199071.6499999994</v>
      </c>
      <c r="K438" s="30">
        <v>0.9</v>
      </c>
      <c r="L438" s="1">
        <v>2057905.75</v>
      </c>
      <c r="M438" s="1">
        <v>490811.51</v>
      </c>
      <c r="N438" s="1">
        <v>212656.85</v>
      </c>
      <c r="O438" s="1">
        <v>86183.64</v>
      </c>
      <c r="P438" s="1">
        <v>71279.100000000006</v>
      </c>
      <c r="Q438" s="1">
        <v>145758.91</v>
      </c>
      <c r="R438" s="1">
        <v>48123.5</v>
      </c>
      <c r="S438" s="1">
        <v>78128.22</v>
      </c>
      <c r="T438" s="1">
        <v>95626.22</v>
      </c>
      <c r="U438" s="1">
        <v>56681.26</v>
      </c>
      <c r="V438" s="1">
        <v>142797.96</v>
      </c>
      <c r="W438" s="1">
        <v>123163.77</v>
      </c>
      <c r="X438" s="1">
        <v>93748.91</v>
      </c>
      <c r="Y438" s="1">
        <v>3702865.6000000006</v>
      </c>
      <c r="Z438" s="1">
        <v>59861.7</v>
      </c>
      <c r="AA438" s="1">
        <v>83723.75</v>
      </c>
      <c r="AB438" s="1">
        <v>180173.51</v>
      </c>
      <c r="AC438" s="1">
        <v>19423.909999999996</v>
      </c>
      <c r="AD438" s="1">
        <v>382450.08999999997</v>
      </c>
      <c r="AE438" s="1">
        <v>219356.97</v>
      </c>
      <c r="AF438" s="1">
        <v>821832.33</v>
      </c>
      <c r="AG438" s="1">
        <v>591424.56999999995</v>
      </c>
      <c r="AH438" s="1">
        <v>1763598.3012899999</v>
      </c>
      <c r="AI438" s="1">
        <v>4121845.1312899995</v>
      </c>
      <c r="AJ438" s="1">
        <v>605604.02</v>
      </c>
      <c r="AK438" s="1">
        <v>3516241.1112899999</v>
      </c>
      <c r="AL438" s="33">
        <v>4061284.7212899998</v>
      </c>
      <c r="AM438" s="1">
        <v>155070.48000000001</v>
      </c>
      <c r="AN438" s="1">
        <v>155070.48000000001</v>
      </c>
      <c r="AO438" s="1">
        <v>161504.94</v>
      </c>
      <c r="AP438" s="1">
        <v>161504.94</v>
      </c>
      <c r="AQ438" s="1">
        <v>1286.8900000000001</v>
      </c>
      <c r="AR438" s="1">
        <v>1286.8900000000001</v>
      </c>
      <c r="AS438" s="1">
        <v>1286.8900000000001</v>
      </c>
      <c r="AT438" s="1">
        <v>1286.8900000000001</v>
      </c>
      <c r="AU438" s="1">
        <v>1930.33</v>
      </c>
      <c r="AV438" s="1">
        <v>305636.84999999998</v>
      </c>
      <c r="AW438" s="1">
        <v>121277.47</v>
      </c>
      <c r="AX438" s="1">
        <v>47021.63</v>
      </c>
      <c r="AY438" s="1">
        <v>1114164.68</v>
      </c>
      <c r="AZ438" s="1">
        <v>8878315.1199999992</v>
      </c>
      <c r="BA438" s="1">
        <v>593850.67999999993</v>
      </c>
      <c r="BB438" s="1">
        <v>534.88</v>
      </c>
      <c r="BC438" s="1">
        <v>300327.02999999997</v>
      </c>
    </row>
    <row r="439" spans="1:55" x14ac:dyDescent="0.25">
      <c r="A439" s="10" t="s">
        <v>904</v>
      </c>
      <c r="B439" s="10" t="s">
        <v>905</v>
      </c>
      <c r="C439">
        <v>1283.69</v>
      </c>
      <c r="D439" s="1">
        <v>17029370.52</v>
      </c>
      <c r="E439" s="1">
        <v>12159605.039999999</v>
      </c>
      <c r="F439" s="12">
        <v>0.71403725849521293</v>
      </c>
      <c r="G439" s="28">
        <v>1</v>
      </c>
      <c r="H439" s="1">
        <v>217259.72</v>
      </c>
      <c r="I439" s="1">
        <v>5972037.0199999996</v>
      </c>
      <c r="J439" s="1">
        <v>6189296.7399999993</v>
      </c>
      <c r="K439" s="30">
        <v>0.9</v>
      </c>
      <c r="L439" s="1">
        <v>3915925.03</v>
      </c>
      <c r="M439" s="1">
        <v>935269.81</v>
      </c>
      <c r="N439" s="1">
        <v>408740.49</v>
      </c>
      <c r="O439" s="1">
        <v>166668.60999999999</v>
      </c>
      <c r="P439" s="1">
        <v>136368.29999999999</v>
      </c>
      <c r="Q439" s="1">
        <v>284379.07</v>
      </c>
      <c r="R439" s="1">
        <v>92965.86</v>
      </c>
      <c r="S439" s="1">
        <v>150384.06</v>
      </c>
      <c r="T439" s="1">
        <v>184924.24</v>
      </c>
      <c r="U439" s="1">
        <v>108766.74</v>
      </c>
      <c r="V439" s="1">
        <v>276146.05</v>
      </c>
      <c r="W439" s="1">
        <v>238177</v>
      </c>
      <c r="X439" s="1">
        <v>180451.34</v>
      </c>
      <c r="Y439" s="1">
        <v>7079166.6000000006</v>
      </c>
      <c r="Z439" s="1">
        <v>114235.2</v>
      </c>
      <c r="AA439" s="1">
        <v>160461.25</v>
      </c>
      <c r="AB439" s="1">
        <v>345312.61</v>
      </c>
      <c r="AC439" s="1">
        <v>37227.009999999995</v>
      </c>
      <c r="AD439" s="1">
        <v>732986.99</v>
      </c>
      <c r="AE439" s="1">
        <v>422512.91</v>
      </c>
      <c r="AF439" s="1">
        <v>1575087.6300000001</v>
      </c>
      <c r="AG439" s="1">
        <v>1133498.27</v>
      </c>
      <c r="AH439" s="1">
        <v>3383088.5841900003</v>
      </c>
      <c r="AI439" s="1">
        <v>7904410.4541900009</v>
      </c>
      <c r="AJ439" s="1">
        <v>1160673.98</v>
      </c>
      <c r="AK439" s="1">
        <v>6743736.4741900004</v>
      </c>
      <c r="AL439" s="33">
        <v>7788343.0541900005</v>
      </c>
      <c r="AM439" s="1">
        <v>301132.71999999997</v>
      </c>
      <c r="AN439" s="1">
        <v>301132.71999999997</v>
      </c>
      <c r="AO439" s="1">
        <v>313358.2</v>
      </c>
      <c r="AP439" s="1">
        <v>313358.2</v>
      </c>
      <c r="AQ439" s="1">
        <v>4504.12</v>
      </c>
      <c r="AR439" s="1">
        <v>4504.12</v>
      </c>
      <c r="AS439" s="1">
        <v>4504.12</v>
      </c>
      <c r="AT439" s="1">
        <v>4504.12</v>
      </c>
      <c r="AU439" s="1">
        <v>5791.01</v>
      </c>
      <c r="AV439" s="1">
        <v>585535.86</v>
      </c>
      <c r="AW439" s="1">
        <v>232342.11</v>
      </c>
      <c r="AX439" s="1">
        <v>91193.47</v>
      </c>
      <c r="AY439" s="1">
        <v>2161860.7700000005</v>
      </c>
      <c r="AZ439" s="1">
        <v>17029370.52</v>
      </c>
      <c r="BA439" s="1">
        <v>905692.64000000013</v>
      </c>
      <c r="BB439" s="1">
        <v>1592.29</v>
      </c>
      <c r="BC439" s="1">
        <v>627710.79999999993</v>
      </c>
    </row>
    <row r="440" spans="1:55" x14ac:dyDescent="0.25">
      <c r="A440" s="143" t="s">
        <v>906</v>
      </c>
      <c r="B440" s="10" t="s">
        <v>907</v>
      </c>
      <c r="C440">
        <v>99</v>
      </c>
      <c r="D440" s="1">
        <v>1381756.72</v>
      </c>
      <c r="E440" s="1">
        <v>789285.29</v>
      </c>
      <c r="F440" s="12">
        <v>0.5712187091805857</v>
      </c>
      <c r="G440" s="28">
        <v>1</v>
      </c>
      <c r="H440" s="1">
        <v>88188.28</v>
      </c>
      <c r="I440" s="1">
        <v>651109.62</v>
      </c>
      <c r="J440" s="1">
        <v>739297.9</v>
      </c>
      <c r="K440" s="30">
        <v>0.9</v>
      </c>
      <c r="L440" s="1">
        <v>304746.76</v>
      </c>
      <c r="M440" s="1">
        <v>95360.639999999999</v>
      </c>
      <c r="N440" s="1">
        <v>33744.559999999998</v>
      </c>
      <c r="O440" s="1">
        <v>10983.62</v>
      </c>
      <c r="P440" s="1">
        <v>10431.94</v>
      </c>
      <c r="Q440" s="1">
        <v>28349.8</v>
      </c>
      <c r="R440" s="1">
        <v>6562.29</v>
      </c>
      <c r="S440" s="1">
        <v>12255.4</v>
      </c>
      <c r="T440" s="1">
        <v>11250.14</v>
      </c>
      <c r="U440" s="1">
        <v>8170.27</v>
      </c>
      <c r="V440" s="1">
        <v>16799.759999999998</v>
      </c>
      <c r="W440" s="1">
        <v>14489.85</v>
      </c>
      <c r="X440" s="1">
        <v>14705.71</v>
      </c>
      <c r="Y440" s="1">
        <v>567850.74</v>
      </c>
      <c r="Z440" s="1">
        <v>8910</v>
      </c>
      <c r="AA440" s="1">
        <v>12375</v>
      </c>
      <c r="AB440" s="1">
        <v>26631</v>
      </c>
      <c r="AC440" s="1">
        <v>2871</v>
      </c>
      <c r="AD440" s="1">
        <v>56529</v>
      </c>
      <c r="AE440" s="1">
        <v>67720</v>
      </c>
      <c r="AF440" s="1">
        <v>121473</v>
      </c>
      <c r="AG440" s="1">
        <v>87417</v>
      </c>
      <c r="AH440" s="1">
        <v>269227.902</v>
      </c>
      <c r="AI440" s="1">
        <v>653153.902</v>
      </c>
      <c r="AJ440" s="1">
        <v>89512.83</v>
      </c>
      <c r="AK440" s="1">
        <v>563641.07200000004</v>
      </c>
      <c r="AL440" s="33">
        <v>644202.61200000008</v>
      </c>
      <c r="AM440" s="1">
        <v>24450.94</v>
      </c>
      <c r="AN440" s="1">
        <v>24450.94</v>
      </c>
      <c r="AO440" s="1">
        <v>25737.84</v>
      </c>
      <c r="AP440" s="1">
        <v>25737.84</v>
      </c>
      <c r="AQ440" s="1">
        <v>0</v>
      </c>
      <c r="AR440" s="1">
        <v>0</v>
      </c>
      <c r="AS440" s="1">
        <v>0</v>
      </c>
      <c r="AT440" s="1">
        <v>0</v>
      </c>
      <c r="AU440" s="1">
        <v>0</v>
      </c>
      <c r="AV440" s="1">
        <v>45041.22</v>
      </c>
      <c r="AW440" s="1">
        <v>17872.47</v>
      </c>
      <c r="AX440" s="1">
        <v>6412.04</v>
      </c>
      <c r="AY440" s="1">
        <v>169703.29</v>
      </c>
      <c r="AZ440" s="1">
        <v>1381756.72</v>
      </c>
      <c r="BA440" s="1">
        <v>28137.620000000003</v>
      </c>
      <c r="BB440" s="1">
        <v>60.55</v>
      </c>
      <c r="BC440" s="1">
        <v>13335.6</v>
      </c>
    </row>
    <row r="441" spans="1:55" x14ac:dyDescent="0.25">
      <c r="A441" s="143" t="s">
        <v>908</v>
      </c>
      <c r="B441" s="10" t="s">
        <v>909</v>
      </c>
      <c r="C441">
        <v>22.97</v>
      </c>
      <c r="D441" s="1">
        <v>291961.64</v>
      </c>
      <c r="E441" s="1">
        <v>203155.89</v>
      </c>
      <c r="F441" s="12">
        <v>0.69583076050675696</v>
      </c>
      <c r="G441" s="28">
        <v>1</v>
      </c>
      <c r="H441" s="1">
        <v>6299.55</v>
      </c>
      <c r="I441" s="1">
        <v>173959.72999999998</v>
      </c>
      <c r="J441" s="1">
        <v>180259.27999999997</v>
      </c>
      <c r="K441" s="30">
        <v>0.9</v>
      </c>
      <c r="L441" s="1">
        <v>65066.559999999998</v>
      </c>
      <c r="M441" s="1">
        <v>15638.69</v>
      </c>
      <c r="N441" s="1">
        <v>7015.21</v>
      </c>
      <c r="O441" s="1">
        <v>2542.77</v>
      </c>
      <c r="P441" s="1">
        <v>2287.11</v>
      </c>
      <c r="Q441" s="1">
        <v>5522.92</v>
      </c>
      <c r="R441" s="1">
        <v>1093.71</v>
      </c>
      <c r="S441" s="1">
        <v>2553.21</v>
      </c>
      <c r="T441" s="1">
        <v>2812.53</v>
      </c>
      <c r="U441" s="1">
        <v>1787.24</v>
      </c>
      <c r="V441" s="1">
        <v>4199.9399999999996</v>
      </c>
      <c r="W441" s="1">
        <v>3622.46</v>
      </c>
      <c r="X441" s="1">
        <v>3063.69</v>
      </c>
      <c r="Y441" s="1">
        <v>117206.04000000004</v>
      </c>
      <c r="Z441" s="1">
        <v>2067.2999999999997</v>
      </c>
      <c r="AA441" s="1">
        <v>2871.25</v>
      </c>
      <c r="AB441" s="1">
        <v>6178.9299999999994</v>
      </c>
      <c r="AC441" s="1">
        <v>666.13</v>
      </c>
      <c r="AD441" s="1">
        <v>13115.869999999999</v>
      </c>
      <c r="AE441" s="1">
        <v>8686.18</v>
      </c>
      <c r="AF441" s="1">
        <v>28184.19</v>
      </c>
      <c r="AG441" s="1">
        <v>20282.509999999998</v>
      </c>
      <c r="AH441" s="1">
        <v>57097.738470000004</v>
      </c>
      <c r="AI441" s="1">
        <v>139150.09847</v>
      </c>
      <c r="AJ441" s="1">
        <v>20768.78</v>
      </c>
      <c r="AK441" s="1">
        <v>118381.31847</v>
      </c>
      <c r="AL441" s="33">
        <v>137073.21846999999</v>
      </c>
      <c r="AM441" s="1">
        <v>5147.5600000000004</v>
      </c>
      <c r="AN441" s="1">
        <v>5147.5600000000004</v>
      </c>
      <c r="AO441" s="1">
        <v>5791.01</v>
      </c>
      <c r="AP441" s="1">
        <v>5791.01</v>
      </c>
      <c r="AQ441" s="1">
        <v>0</v>
      </c>
      <c r="AR441" s="1">
        <v>0</v>
      </c>
      <c r="AS441" s="1">
        <v>0</v>
      </c>
      <c r="AT441" s="1">
        <v>0</v>
      </c>
      <c r="AU441" s="1">
        <v>0</v>
      </c>
      <c r="AV441" s="1">
        <v>10295.129999999999</v>
      </c>
      <c r="AW441" s="1">
        <v>4085.13</v>
      </c>
      <c r="AX441" s="1">
        <v>1424.89</v>
      </c>
      <c r="AY441" s="1">
        <v>37682.289999999994</v>
      </c>
      <c r="AZ441" s="1">
        <v>291961.64</v>
      </c>
      <c r="BA441" s="1">
        <v>4499.47</v>
      </c>
      <c r="BB441" s="1">
        <v>0</v>
      </c>
      <c r="BC441" s="1">
        <v>2242.08</v>
      </c>
    </row>
    <row r="442" spans="1:55" x14ac:dyDescent="0.25">
      <c r="A442" s="10" t="s">
        <v>910</v>
      </c>
      <c r="B442" s="10" t="s">
        <v>911</v>
      </c>
      <c r="C442">
        <v>1073.97</v>
      </c>
      <c r="D442" s="1">
        <v>14160714.58</v>
      </c>
      <c r="E442" s="1">
        <v>9551056.3399999999</v>
      </c>
      <c r="F442" s="12">
        <v>0.67447559132993973</v>
      </c>
      <c r="G442" s="28">
        <v>1</v>
      </c>
      <c r="H442" s="1">
        <v>394431.17</v>
      </c>
      <c r="I442" s="1">
        <v>6957388.3299999991</v>
      </c>
      <c r="J442" s="1">
        <v>7351819.4999999991</v>
      </c>
      <c r="K442" s="30">
        <v>0.9</v>
      </c>
      <c r="L442" s="1">
        <v>3319458.75</v>
      </c>
      <c r="M442" s="1">
        <v>663891.75</v>
      </c>
      <c r="N442" s="1">
        <v>328635</v>
      </c>
      <c r="O442" s="1">
        <v>145923.75</v>
      </c>
      <c r="P442" s="1">
        <v>118139.11</v>
      </c>
      <c r="Q442" s="1">
        <v>204724.48000000001</v>
      </c>
      <c r="R442" s="1">
        <v>77653.83</v>
      </c>
      <c r="S442" s="1">
        <v>121788.11</v>
      </c>
      <c r="T442" s="1">
        <v>167345.89000000001</v>
      </c>
      <c r="U442" s="1">
        <v>91149.59</v>
      </c>
      <c r="V442" s="1">
        <v>249896.43</v>
      </c>
      <c r="W442" s="1">
        <v>215536.6</v>
      </c>
      <c r="X442" s="1">
        <v>146138.01</v>
      </c>
      <c r="Y442" s="1">
        <v>5850281.2999999998</v>
      </c>
      <c r="Z442" s="1">
        <v>95847.3</v>
      </c>
      <c r="AA442" s="1">
        <v>134246.25</v>
      </c>
      <c r="AB442" s="1">
        <v>288897.93</v>
      </c>
      <c r="AC442" s="1">
        <v>31145.13</v>
      </c>
      <c r="AD442" s="1">
        <v>613236.87</v>
      </c>
      <c r="AE442" s="1">
        <v>164147.19</v>
      </c>
      <c r="AF442" s="1">
        <v>1317761.19</v>
      </c>
      <c r="AG442" s="1">
        <v>948315.51</v>
      </c>
      <c r="AH442" s="1">
        <v>2855007.3884699997</v>
      </c>
      <c r="AI442" s="1">
        <v>6448604.7584699998</v>
      </c>
      <c r="AJ442" s="1">
        <v>971051.45</v>
      </c>
      <c r="AK442" s="1">
        <v>5477553.3084699987</v>
      </c>
      <c r="AL442" s="33">
        <v>6351499.6084699985</v>
      </c>
      <c r="AM442" s="1">
        <v>287620.36</v>
      </c>
      <c r="AN442" s="1">
        <v>287620.36</v>
      </c>
      <c r="AO442" s="1">
        <v>299845.83</v>
      </c>
      <c r="AP442" s="1">
        <v>299845.83</v>
      </c>
      <c r="AQ442" s="1">
        <v>4504.12</v>
      </c>
      <c r="AR442" s="1">
        <v>4504.12</v>
      </c>
      <c r="AS442" s="1">
        <v>4504.12</v>
      </c>
      <c r="AT442" s="1">
        <v>4504.12</v>
      </c>
      <c r="AU442" s="1">
        <v>5791.01</v>
      </c>
      <c r="AV442" s="1">
        <v>489662.4</v>
      </c>
      <c r="AW442" s="1">
        <v>194299.28</v>
      </c>
      <c r="AX442" s="1">
        <v>76232.039999999994</v>
      </c>
      <c r="AY442" s="1">
        <v>1958933.5900000005</v>
      </c>
      <c r="AZ442" s="1">
        <v>14160714.58</v>
      </c>
      <c r="BA442" s="1">
        <v>1224325.18</v>
      </c>
      <c r="BB442" s="1">
        <v>3750.6099999999997</v>
      </c>
      <c r="BC442" s="1">
        <v>506761.75</v>
      </c>
    </row>
    <row r="443" spans="1:55" x14ac:dyDescent="0.25">
      <c r="A443" s="10" t="s">
        <v>912</v>
      </c>
      <c r="B443" s="10" t="s">
        <v>913</v>
      </c>
      <c r="C443">
        <v>84.63</v>
      </c>
      <c r="D443" s="1">
        <v>1036140.39</v>
      </c>
      <c r="E443" s="1">
        <v>1667569.23</v>
      </c>
      <c r="F443" s="12">
        <v>1.609404715899551</v>
      </c>
      <c r="G443" s="28">
        <v>4</v>
      </c>
      <c r="H443" s="1">
        <v>79.72</v>
      </c>
      <c r="I443" s="1">
        <v>213508.24</v>
      </c>
      <c r="J443" s="1">
        <v>213587.96</v>
      </c>
      <c r="K443" s="30">
        <v>0.9</v>
      </c>
      <c r="L443" s="1">
        <v>256286.25</v>
      </c>
      <c r="M443" s="1">
        <v>51257.25</v>
      </c>
      <c r="N443" s="1">
        <v>25138.12</v>
      </c>
      <c r="O443" s="1">
        <v>11036.25</v>
      </c>
      <c r="P443" s="1">
        <v>8735.0499999999993</v>
      </c>
      <c r="Q443" s="1">
        <v>15337.66</v>
      </c>
      <c r="R443" s="1">
        <v>5468.58</v>
      </c>
      <c r="S443" s="1">
        <v>9446.8700000000008</v>
      </c>
      <c r="T443" s="1">
        <v>12656.41</v>
      </c>
      <c r="U443" s="1">
        <v>6893.66</v>
      </c>
      <c r="V443" s="1">
        <v>18899.73</v>
      </c>
      <c r="W443" s="1">
        <v>16301.08</v>
      </c>
      <c r="X443" s="1">
        <v>11335.65</v>
      </c>
      <c r="Y443" s="1">
        <v>448792.55999999994</v>
      </c>
      <c r="Z443" s="1">
        <v>7526.6999999999989</v>
      </c>
      <c r="AA443" s="1">
        <v>10578.75</v>
      </c>
      <c r="AB443" s="1">
        <v>22765.469999999998</v>
      </c>
      <c r="AC443" s="1">
        <v>2454.2699999999995</v>
      </c>
      <c r="AD443" s="1">
        <v>24161.86</v>
      </c>
      <c r="AE443" s="1">
        <v>12292.14</v>
      </c>
      <c r="AF443" s="1">
        <v>103841.01</v>
      </c>
      <c r="AG443" s="1">
        <v>74728.289999999994</v>
      </c>
      <c r="AH443" s="1">
        <v>211394.18912999996</v>
      </c>
      <c r="AI443" s="1">
        <v>469742.67912999995</v>
      </c>
      <c r="AJ443" s="1">
        <v>76519.899999999994</v>
      </c>
      <c r="AK443" s="1">
        <v>393222.77912999992</v>
      </c>
      <c r="AL443" s="33">
        <v>462090.68912999996</v>
      </c>
      <c r="AM443" s="1">
        <v>16086.15</v>
      </c>
      <c r="AN443" s="1">
        <v>16086.15</v>
      </c>
      <c r="AO443" s="1">
        <v>16729.59</v>
      </c>
      <c r="AP443" s="1">
        <v>16729.59</v>
      </c>
      <c r="AQ443" s="1">
        <v>0</v>
      </c>
      <c r="AR443" s="1">
        <v>0</v>
      </c>
      <c r="AS443" s="1">
        <v>0</v>
      </c>
      <c r="AT443" s="1">
        <v>0</v>
      </c>
      <c r="AU443" s="1">
        <v>0</v>
      </c>
      <c r="AV443" s="1">
        <v>38606.76</v>
      </c>
      <c r="AW443" s="1">
        <v>15319.26</v>
      </c>
      <c r="AX443" s="1">
        <v>5699.59</v>
      </c>
      <c r="AY443" s="1">
        <v>125257.08999999998</v>
      </c>
      <c r="AZ443" s="1">
        <v>1036140.39</v>
      </c>
      <c r="BA443" s="1">
        <v>93635.110000000015</v>
      </c>
      <c r="BB443" s="1">
        <v>0</v>
      </c>
      <c r="BC443" s="1">
        <v>23209.629999999997</v>
      </c>
    </row>
    <row r="444" spans="1:55" x14ac:dyDescent="0.25">
      <c r="A444" s="10" t="s">
        <v>914</v>
      </c>
      <c r="B444" s="10" t="s">
        <v>915</v>
      </c>
      <c r="C444">
        <v>701.95</v>
      </c>
      <c r="D444" s="1">
        <v>9711679.1799999997</v>
      </c>
      <c r="E444" s="1">
        <v>6699869.5099999998</v>
      </c>
      <c r="F444" s="12">
        <v>0.68987755730209366</v>
      </c>
      <c r="G444" s="28">
        <v>1</v>
      </c>
      <c r="H444" s="1">
        <v>228635.32</v>
      </c>
      <c r="I444" s="1">
        <v>5758326.1599999983</v>
      </c>
      <c r="J444" s="1">
        <v>5986961.4799999986</v>
      </c>
      <c r="K444" s="30">
        <v>0.9</v>
      </c>
      <c r="L444" s="1">
        <v>2226726.5699999998</v>
      </c>
      <c r="M444" s="1">
        <v>550266.93999999994</v>
      </c>
      <c r="N444" s="1">
        <v>225607.78</v>
      </c>
      <c r="O444" s="1">
        <v>89448.66</v>
      </c>
      <c r="P444" s="1">
        <v>78555.009999999995</v>
      </c>
      <c r="Q444" s="1">
        <v>159831.20000000001</v>
      </c>
      <c r="R444" s="1">
        <v>50310.93</v>
      </c>
      <c r="S444" s="1">
        <v>82724</v>
      </c>
      <c r="T444" s="1">
        <v>98438.76</v>
      </c>
      <c r="U444" s="1">
        <v>59234.47</v>
      </c>
      <c r="V444" s="1">
        <v>146997.9</v>
      </c>
      <c r="W444" s="1">
        <v>126786.24000000001</v>
      </c>
      <c r="X444" s="1">
        <v>99263.55</v>
      </c>
      <c r="Y444" s="1">
        <v>3994192.01</v>
      </c>
      <c r="Z444" s="1">
        <v>62860.5</v>
      </c>
      <c r="AA444" s="1">
        <v>87743.749999999985</v>
      </c>
      <c r="AB444" s="1">
        <v>188824.55</v>
      </c>
      <c r="AC444" s="1">
        <v>20356.549999999996</v>
      </c>
      <c r="AD444" s="1">
        <v>400813.44999999995</v>
      </c>
      <c r="AE444" s="1">
        <v>260234.97999999998</v>
      </c>
      <c r="AF444" s="1">
        <v>861292.64999999979</v>
      </c>
      <c r="AG444" s="1">
        <v>619821.84999999986</v>
      </c>
      <c r="AH444" s="1">
        <v>1941464.5054500001</v>
      </c>
      <c r="AI444" s="1">
        <v>4443412.7854499994</v>
      </c>
      <c r="AJ444" s="1">
        <v>634682.13</v>
      </c>
      <c r="AK444" s="1">
        <v>3808730.6554499995</v>
      </c>
      <c r="AL444" s="33">
        <v>4379944.5654499996</v>
      </c>
      <c r="AM444" s="1">
        <v>205259.27</v>
      </c>
      <c r="AN444" s="1">
        <v>205259.27</v>
      </c>
      <c r="AO444" s="1">
        <v>213624.07</v>
      </c>
      <c r="AP444" s="1">
        <v>213624.07</v>
      </c>
      <c r="AQ444" s="1">
        <v>643.44000000000005</v>
      </c>
      <c r="AR444" s="1">
        <v>643.44000000000005</v>
      </c>
      <c r="AS444" s="1">
        <v>643.44000000000005</v>
      </c>
      <c r="AT444" s="1">
        <v>643.44000000000005</v>
      </c>
      <c r="AU444" s="1">
        <v>643.44000000000005</v>
      </c>
      <c r="AV444" s="1">
        <v>319792.65999999997</v>
      </c>
      <c r="AW444" s="1">
        <v>126894.53</v>
      </c>
      <c r="AX444" s="1">
        <v>49871.43</v>
      </c>
      <c r="AY444" s="1">
        <v>1337542.4999999995</v>
      </c>
      <c r="AZ444" s="1">
        <v>9711679.1799999997</v>
      </c>
      <c r="BA444" s="1">
        <v>980504.0199999999</v>
      </c>
      <c r="BB444" s="1">
        <v>91.45</v>
      </c>
      <c r="BC444" s="1">
        <v>378050.54000000004</v>
      </c>
    </row>
    <row r="445" spans="1:55" x14ac:dyDescent="0.25">
      <c r="A445" s="10" t="s">
        <v>916</v>
      </c>
      <c r="B445" s="10" t="s">
        <v>917</v>
      </c>
      <c r="C445">
        <v>560.5</v>
      </c>
      <c r="D445" s="1">
        <v>8053932.8399999999</v>
      </c>
      <c r="E445" s="1">
        <v>5497593.9000000004</v>
      </c>
      <c r="F445" s="12">
        <v>0.68259743521774896</v>
      </c>
      <c r="G445" s="28">
        <v>1</v>
      </c>
      <c r="H445" s="1">
        <v>204572.35</v>
      </c>
      <c r="I445" s="1">
        <v>3653883.1500000008</v>
      </c>
      <c r="J445" s="1">
        <v>3858455.5000000009</v>
      </c>
      <c r="K445" s="30">
        <v>0.9</v>
      </c>
      <c r="L445" s="1">
        <v>1766950.84</v>
      </c>
      <c r="M445" s="1">
        <v>588924.71</v>
      </c>
      <c r="N445" s="1">
        <v>196953.12</v>
      </c>
      <c r="O445" s="1">
        <v>65416.57</v>
      </c>
      <c r="P445" s="1">
        <v>60020.35</v>
      </c>
      <c r="Q445" s="1">
        <v>170440.7</v>
      </c>
      <c r="R445" s="1">
        <v>40467.49</v>
      </c>
      <c r="S445" s="1">
        <v>71489.88</v>
      </c>
      <c r="T445" s="1">
        <v>65391.46</v>
      </c>
      <c r="U445" s="1">
        <v>47489.7</v>
      </c>
      <c r="V445" s="1">
        <v>97648.6</v>
      </c>
      <c r="W445" s="1">
        <v>84222.28</v>
      </c>
      <c r="X445" s="1">
        <v>85783.32</v>
      </c>
      <c r="Y445" s="1">
        <v>3341199.02</v>
      </c>
      <c r="Z445" s="1">
        <v>50445</v>
      </c>
      <c r="AA445" s="1">
        <v>70062.5</v>
      </c>
      <c r="AB445" s="1">
        <v>150774.5</v>
      </c>
      <c r="AC445" s="1">
        <v>16254.5</v>
      </c>
      <c r="AD445" s="1">
        <v>320045.5</v>
      </c>
      <c r="AE445" s="1">
        <v>436629.5</v>
      </c>
      <c r="AF445" s="1">
        <v>687733.5</v>
      </c>
      <c r="AG445" s="1">
        <v>494921.5</v>
      </c>
      <c r="AH445" s="1">
        <v>1568458.3185000003</v>
      </c>
      <c r="AI445" s="1">
        <v>3795324.8185000001</v>
      </c>
      <c r="AJ445" s="1">
        <v>506787.28</v>
      </c>
      <c r="AK445" s="1">
        <v>3288537.5384999998</v>
      </c>
      <c r="AL445" s="33">
        <v>3744646.0884999996</v>
      </c>
      <c r="AM445" s="1">
        <v>138984.32999999999</v>
      </c>
      <c r="AN445" s="1">
        <v>138984.32999999999</v>
      </c>
      <c r="AO445" s="1">
        <v>144775.35</v>
      </c>
      <c r="AP445" s="1">
        <v>144775.35</v>
      </c>
      <c r="AQ445" s="1">
        <v>643.44000000000005</v>
      </c>
      <c r="AR445" s="1">
        <v>643.44000000000005</v>
      </c>
      <c r="AS445" s="1">
        <v>643.44000000000005</v>
      </c>
      <c r="AT445" s="1">
        <v>643.44000000000005</v>
      </c>
      <c r="AU445" s="1">
        <v>1286.8900000000001</v>
      </c>
      <c r="AV445" s="1">
        <v>255448.06</v>
      </c>
      <c r="AW445" s="1">
        <v>101362.43</v>
      </c>
      <c r="AX445" s="1">
        <v>39897.14</v>
      </c>
      <c r="AY445" s="1">
        <v>968087.63999999978</v>
      </c>
      <c r="AZ445" s="1">
        <v>8053932.8399999999</v>
      </c>
      <c r="BA445" s="1">
        <v>537821.1</v>
      </c>
      <c r="BB445" s="1">
        <v>213.76999999999998</v>
      </c>
      <c r="BC445" s="1">
        <v>257049.15</v>
      </c>
    </row>
    <row r="446" spans="1:55" x14ac:dyDescent="0.25">
      <c r="A446" s="10" t="s">
        <v>918</v>
      </c>
      <c r="B446" s="10" t="s">
        <v>919</v>
      </c>
      <c r="C446">
        <v>204</v>
      </c>
      <c r="D446" s="1">
        <v>2529361.64</v>
      </c>
      <c r="E446" s="1">
        <v>1603761.06</v>
      </c>
      <c r="F446" s="12">
        <v>0.63405763519051395</v>
      </c>
      <c r="G446" s="28">
        <v>1</v>
      </c>
      <c r="H446" s="1">
        <v>103835.66</v>
      </c>
      <c r="I446" s="1">
        <v>1038812.5700000001</v>
      </c>
      <c r="J446" s="1">
        <v>1142648.23</v>
      </c>
      <c r="K446" s="30">
        <v>0.9</v>
      </c>
      <c r="L446" s="1">
        <v>605154.37</v>
      </c>
      <c r="M446" s="1">
        <v>121030.87</v>
      </c>
      <c r="N446" s="1">
        <v>61925.62</v>
      </c>
      <c r="O446" s="1">
        <v>27590.62</v>
      </c>
      <c r="P446" s="1">
        <v>20667.7</v>
      </c>
      <c r="Q446" s="1">
        <v>36010.17</v>
      </c>
      <c r="R446" s="1">
        <v>14218.3</v>
      </c>
      <c r="S446" s="1">
        <v>22978.89</v>
      </c>
      <c r="T446" s="1">
        <v>31641.03</v>
      </c>
      <c r="U446" s="1">
        <v>17361.82</v>
      </c>
      <c r="V446" s="1">
        <v>47249.32</v>
      </c>
      <c r="W446" s="1">
        <v>40752.720000000001</v>
      </c>
      <c r="X446" s="1">
        <v>27573.21</v>
      </c>
      <c r="Y446" s="1">
        <v>1074154.6399999999</v>
      </c>
      <c r="Z446" s="1">
        <v>18180</v>
      </c>
      <c r="AA446" s="1">
        <v>25500</v>
      </c>
      <c r="AB446" s="1">
        <v>54876</v>
      </c>
      <c r="AC446" s="1">
        <v>5916</v>
      </c>
      <c r="AD446" s="1">
        <v>116484</v>
      </c>
      <c r="AE446" s="1">
        <v>28589</v>
      </c>
      <c r="AF446" s="1">
        <v>250308</v>
      </c>
      <c r="AG446" s="1">
        <v>180132</v>
      </c>
      <c r="AH446" s="1">
        <v>503289.90299999999</v>
      </c>
      <c r="AI446" s="1">
        <v>1183274.9029999999</v>
      </c>
      <c r="AJ446" s="1">
        <v>184450.68</v>
      </c>
      <c r="AK446" s="1">
        <v>998824.223</v>
      </c>
      <c r="AL446" s="33">
        <v>1164829.8330000001</v>
      </c>
      <c r="AM446" s="1">
        <v>36032.97</v>
      </c>
      <c r="AN446" s="1">
        <v>36032.97</v>
      </c>
      <c r="AO446" s="1">
        <v>37319.86</v>
      </c>
      <c r="AP446" s="1">
        <v>37319.86</v>
      </c>
      <c r="AQ446" s="1">
        <v>0</v>
      </c>
      <c r="AR446" s="1">
        <v>0</v>
      </c>
      <c r="AS446" s="1">
        <v>0</v>
      </c>
      <c r="AT446" s="1">
        <v>0</v>
      </c>
      <c r="AU446" s="1">
        <v>0</v>
      </c>
      <c r="AV446" s="1">
        <v>92656.22</v>
      </c>
      <c r="AW446" s="1">
        <v>36766.22</v>
      </c>
      <c r="AX446" s="1">
        <v>14248.98</v>
      </c>
      <c r="AY446" s="1">
        <v>290377.07999999996</v>
      </c>
      <c r="AZ446" s="1">
        <v>2529361.64</v>
      </c>
      <c r="BA446" s="1">
        <v>94678.95</v>
      </c>
      <c r="BB446" s="1">
        <v>0</v>
      </c>
      <c r="BC446" s="1">
        <v>87898.44</v>
      </c>
    </row>
    <row r="447" spans="1:55" x14ac:dyDescent="0.25">
      <c r="A447" s="10" t="s">
        <v>920</v>
      </c>
      <c r="B447" s="10" t="s">
        <v>921</v>
      </c>
      <c r="C447">
        <v>1489.04</v>
      </c>
      <c r="D447" s="1">
        <v>20638038.809999999</v>
      </c>
      <c r="E447" s="1">
        <v>14817178.689999999</v>
      </c>
      <c r="F447" s="12">
        <v>0.7179547837084429</v>
      </c>
      <c r="G447" s="28">
        <v>1</v>
      </c>
      <c r="H447" s="1">
        <v>284361.36</v>
      </c>
      <c r="I447" s="1">
        <v>12124671.370000003</v>
      </c>
      <c r="J447" s="1">
        <v>12409032.730000002</v>
      </c>
      <c r="K447" s="30">
        <v>0.9</v>
      </c>
      <c r="L447" s="1">
        <v>4717325.74</v>
      </c>
      <c r="M447" s="1">
        <v>1133805.56</v>
      </c>
      <c r="N447" s="1">
        <v>475413.25</v>
      </c>
      <c r="O447" s="1">
        <v>193593.49</v>
      </c>
      <c r="P447" s="1">
        <v>168113.61</v>
      </c>
      <c r="Q447" s="1">
        <v>330639.92</v>
      </c>
      <c r="R447" s="1">
        <v>107731.02</v>
      </c>
      <c r="S447" s="1">
        <v>174894.88</v>
      </c>
      <c r="T447" s="1">
        <v>214455.87</v>
      </c>
      <c r="U447" s="1">
        <v>126128.57</v>
      </c>
      <c r="V447" s="1">
        <v>320245.42</v>
      </c>
      <c r="W447" s="1">
        <v>276212.88</v>
      </c>
      <c r="X447" s="1">
        <v>209862.76</v>
      </c>
      <c r="Y447" s="1">
        <v>8448422.9700000007</v>
      </c>
      <c r="Z447" s="1">
        <v>132251.4</v>
      </c>
      <c r="AA447" s="1">
        <v>186129.99999999997</v>
      </c>
      <c r="AB447" s="1">
        <v>400551.75999999995</v>
      </c>
      <c r="AC447" s="1">
        <v>43182.159999999996</v>
      </c>
      <c r="AD447" s="1">
        <v>850241.84000000008</v>
      </c>
      <c r="AE447" s="1">
        <v>499955.98</v>
      </c>
      <c r="AF447" s="1">
        <v>1827052.0799999998</v>
      </c>
      <c r="AG447" s="1">
        <v>1314822.3199999998</v>
      </c>
      <c r="AH447" s="1">
        <v>4140520.7390399994</v>
      </c>
      <c r="AI447" s="1">
        <v>9394708.2790399976</v>
      </c>
      <c r="AJ447" s="1">
        <v>1346345.29</v>
      </c>
      <c r="AK447" s="1">
        <v>8048362.9890399994</v>
      </c>
      <c r="AL447" s="33">
        <v>9260073.7490400001</v>
      </c>
      <c r="AM447" s="1">
        <v>457490.1</v>
      </c>
      <c r="AN447" s="1">
        <v>457490.1</v>
      </c>
      <c r="AO447" s="1">
        <v>476793.48</v>
      </c>
      <c r="AP447" s="1">
        <v>476793.48</v>
      </c>
      <c r="AQ447" s="1">
        <v>1286.8900000000001</v>
      </c>
      <c r="AR447" s="1">
        <v>1286.8900000000001</v>
      </c>
      <c r="AS447" s="1">
        <v>1286.8900000000001</v>
      </c>
      <c r="AT447" s="1">
        <v>1286.8900000000001</v>
      </c>
      <c r="AU447" s="1">
        <v>1286.8900000000001</v>
      </c>
      <c r="AV447" s="1">
        <v>679478.97</v>
      </c>
      <c r="AW447" s="1">
        <v>269618.96999999997</v>
      </c>
      <c r="AX447" s="1">
        <v>105442.45</v>
      </c>
      <c r="AY447" s="1">
        <v>2929541.9999999991</v>
      </c>
      <c r="AZ447" s="1">
        <v>20638038.809999999</v>
      </c>
      <c r="BA447" s="1">
        <v>2378978.3899999997</v>
      </c>
      <c r="BB447" s="1">
        <v>113.74</v>
      </c>
      <c r="BC447" s="1">
        <v>739490</v>
      </c>
    </row>
    <row r="448" spans="1:55" x14ac:dyDescent="0.25">
      <c r="A448" s="10" t="s">
        <v>922</v>
      </c>
      <c r="B448" s="10" t="s">
        <v>923</v>
      </c>
      <c r="C448">
        <v>291.02</v>
      </c>
      <c r="D448" s="1">
        <v>3841107.56</v>
      </c>
      <c r="E448" s="1">
        <v>2718412.34</v>
      </c>
      <c r="F448" s="12">
        <v>0.70771575581705393</v>
      </c>
      <c r="G448" s="28">
        <v>1</v>
      </c>
      <c r="H448" s="1">
        <v>63270.98</v>
      </c>
      <c r="I448" s="1">
        <v>1916119.2000000002</v>
      </c>
      <c r="J448" s="1">
        <v>1979390.1800000002</v>
      </c>
      <c r="K448" s="30">
        <v>0.9</v>
      </c>
      <c r="L448" s="1">
        <v>889619.25</v>
      </c>
      <c r="M448" s="1">
        <v>216742.04</v>
      </c>
      <c r="N448" s="1">
        <v>92442.83</v>
      </c>
      <c r="O448" s="1">
        <v>36915.43</v>
      </c>
      <c r="P448" s="1">
        <v>30607.51</v>
      </c>
      <c r="Q448" s="1">
        <v>64830.17</v>
      </c>
      <c r="R448" s="1">
        <v>20780.599999999999</v>
      </c>
      <c r="S448" s="1">
        <v>33957.69</v>
      </c>
      <c r="T448" s="1">
        <v>40781.769999999997</v>
      </c>
      <c r="U448" s="1">
        <v>24510.81</v>
      </c>
      <c r="V448" s="1">
        <v>60899.13</v>
      </c>
      <c r="W448" s="1">
        <v>52525.72</v>
      </c>
      <c r="X448" s="1">
        <v>40747.07</v>
      </c>
      <c r="Y448" s="1">
        <v>1605360.02</v>
      </c>
      <c r="Z448" s="1">
        <v>26034.3</v>
      </c>
      <c r="AA448" s="1">
        <v>36377.5</v>
      </c>
      <c r="AB448" s="1">
        <v>78284.38</v>
      </c>
      <c r="AC448" s="1">
        <v>8439.58</v>
      </c>
      <c r="AD448" s="1">
        <v>166172.41999999998</v>
      </c>
      <c r="AE448" s="1">
        <v>102683.43</v>
      </c>
      <c r="AF448" s="1">
        <v>357081.54000000004</v>
      </c>
      <c r="AG448" s="1">
        <v>256970.66</v>
      </c>
      <c r="AH448" s="1">
        <v>760396.94802000001</v>
      </c>
      <c r="AI448" s="1">
        <v>1792440.7580200001</v>
      </c>
      <c r="AJ448" s="1">
        <v>263131.55</v>
      </c>
      <c r="AK448" s="1">
        <v>1529309.2080200003</v>
      </c>
      <c r="AL448" s="33">
        <v>1766127.5980200004</v>
      </c>
      <c r="AM448" s="1">
        <v>64344.6</v>
      </c>
      <c r="AN448" s="1">
        <v>64344.6</v>
      </c>
      <c r="AO448" s="1">
        <v>67561.83</v>
      </c>
      <c r="AP448" s="1">
        <v>67561.83</v>
      </c>
      <c r="AQ448" s="1">
        <v>0</v>
      </c>
      <c r="AR448" s="1">
        <v>0</v>
      </c>
      <c r="AS448" s="1">
        <v>0</v>
      </c>
      <c r="AT448" s="1">
        <v>0</v>
      </c>
      <c r="AU448" s="1">
        <v>0</v>
      </c>
      <c r="AV448" s="1">
        <v>132549.87</v>
      </c>
      <c r="AW448" s="1">
        <v>52596.12</v>
      </c>
      <c r="AX448" s="1">
        <v>20661.02</v>
      </c>
      <c r="AY448" s="1">
        <v>469619.87</v>
      </c>
      <c r="AZ448" s="1">
        <v>3841107.56</v>
      </c>
      <c r="BA448" s="1">
        <v>224693.53999999998</v>
      </c>
      <c r="BB448" s="1">
        <v>0</v>
      </c>
      <c r="BC448" s="1">
        <v>107038.89</v>
      </c>
    </row>
    <row r="449" spans="1:55" x14ac:dyDescent="0.25">
      <c r="A449" s="10" t="s">
        <v>924</v>
      </c>
      <c r="B449" s="10" t="s">
        <v>925</v>
      </c>
      <c r="C449">
        <v>514.54999999999995</v>
      </c>
      <c r="D449" s="1">
        <v>7145389.4199999999</v>
      </c>
      <c r="E449" s="1">
        <v>5117851.4000000004</v>
      </c>
      <c r="F449" s="12">
        <v>0.71624527358510304</v>
      </c>
      <c r="G449" s="28">
        <v>1</v>
      </c>
      <c r="H449" s="1">
        <v>104276.03</v>
      </c>
      <c r="I449" s="1">
        <v>4399485.78</v>
      </c>
      <c r="J449" s="1">
        <v>4503761.8100000005</v>
      </c>
      <c r="K449" s="30">
        <v>0.9</v>
      </c>
      <c r="L449" s="1">
        <v>1637019.58</v>
      </c>
      <c r="M449" s="1">
        <v>396789.09</v>
      </c>
      <c r="N449" s="1">
        <v>163569.19</v>
      </c>
      <c r="O449" s="1">
        <v>66112.25</v>
      </c>
      <c r="P449" s="1">
        <v>58178.52</v>
      </c>
      <c r="Q449" s="1">
        <v>114715.98</v>
      </c>
      <c r="R449" s="1">
        <v>36639.480000000003</v>
      </c>
      <c r="S449" s="1">
        <v>60255.75</v>
      </c>
      <c r="T449" s="1">
        <v>73125.929999999993</v>
      </c>
      <c r="U449" s="1">
        <v>43404.57</v>
      </c>
      <c r="V449" s="1">
        <v>109198.44</v>
      </c>
      <c r="W449" s="1">
        <v>94184.06</v>
      </c>
      <c r="X449" s="1">
        <v>72303.08</v>
      </c>
      <c r="Y449" s="1">
        <v>2925495.9200000004</v>
      </c>
      <c r="Z449" s="1">
        <v>45792</v>
      </c>
      <c r="AA449" s="1">
        <v>64318.75</v>
      </c>
      <c r="AB449" s="1">
        <v>138413.95000000001</v>
      </c>
      <c r="AC449" s="1">
        <v>14921.95</v>
      </c>
      <c r="AD449" s="1">
        <v>293808.04999999993</v>
      </c>
      <c r="AE449" s="1">
        <v>177820.16999999998</v>
      </c>
      <c r="AF449" s="1">
        <v>631352.85</v>
      </c>
      <c r="AG449" s="1">
        <v>454347.65</v>
      </c>
      <c r="AH449" s="1">
        <v>1432919.05305</v>
      </c>
      <c r="AI449" s="1">
        <v>3253694.4230499994</v>
      </c>
      <c r="AJ449" s="1">
        <v>465240.67</v>
      </c>
      <c r="AK449" s="1">
        <v>2788453.7530500004</v>
      </c>
      <c r="AL449" s="33">
        <v>3207170.3530500005</v>
      </c>
      <c r="AM449" s="1">
        <v>158931.16</v>
      </c>
      <c r="AN449" s="1">
        <v>158931.16</v>
      </c>
      <c r="AO449" s="1">
        <v>165365.62</v>
      </c>
      <c r="AP449" s="1">
        <v>165365.62</v>
      </c>
      <c r="AQ449" s="1">
        <v>0</v>
      </c>
      <c r="AR449" s="1">
        <v>0</v>
      </c>
      <c r="AS449" s="1">
        <v>0</v>
      </c>
      <c r="AT449" s="1">
        <v>0</v>
      </c>
      <c r="AU449" s="1">
        <v>643.44000000000005</v>
      </c>
      <c r="AV449" s="1">
        <v>234214.34</v>
      </c>
      <c r="AW449" s="1">
        <v>92936.84</v>
      </c>
      <c r="AX449" s="1">
        <v>36334.89</v>
      </c>
      <c r="AY449" s="1">
        <v>1012723.07</v>
      </c>
      <c r="AZ449" s="1">
        <v>7145389.4199999999</v>
      </c>
      <c r="BA449" s="1">
        <v>921976.47000000009</v>
      </c>
      <c r="BB449" s="1">
        <v>22.02</v>
      </c>
      <c r="BC449" s="1">
        <v>263927.92</v>
      </c>
    </row>
    <row r="450" spans="1:55" x14ac:dyDescent="0.25">
      <c r="A450" s="10" t="s">
        <v>926</v>
      </c>
      <c r="B450" s="10" t="s">
        <v>927</v>
      </c>
      <c r="C450">
        <v>585.29</v>
      </c>
      <c r="D450" s="1">
        <v>7668299.0899999999</v>
      </c>
      <c r="E450" s="1">
        <v>5346481.4800000004</v>
      </c>
      <c r="F450" s="12">
        <v>0.69721869442627604</v>
      </c>
      <c r="G450" s="28">
        <v>1</v>
      </c>
      <c r="H450" s="1">
        <v>158438.82</v>
      </c>
      <c r="I450" s="1">
        <v>3966188.29</v>
      </c>
      <c r="J450" s="1">
        <v>4124627.11</v>
      </c>
      <c r="K450" s="30">
        <v>0.9</v>
      </c>
      <c r="L450" s="1">
        <v>1771824.52</v>
      </c>
      <c r="M450" s="1">
        <v>430032.24</v>
      </c>
      <c r="N450" s="1">
        <v>186634.76</v>
      </c>
      <c r="O450" s="1">
        <v>75670.240000000005</v>
      </c>
      <c r="P450" s="1">
        <v>60798.96</v>
      </c>
      <c r="Q450" s="1">
        <v>132233.73000000001</v>
      </c>
      <c r="R450" s="1">
        <v>41561.199999999997</v>
      </c>
      <c r="S450" s="1">
        <v>68681.34</v>
      </c>
      <c r="T450" s="1">
        <v>83672.94</v>
      </c>
      <c r="U450" s="1">
        <v>49276.95</v>
      </c>
      <c r="V450" s="1">
        <v>124948.21</v>
      </c>
      <c r="W450" s="1">
        <v>107768.3</v>
      </c>
      <c r="X450" s="1">
        <v>82413.259999999995</v>
      </c>
      <c r="Y450" s="1">
        <v>3215516.6499999994</v>
      </c>
      <c r="Z450" s="1">
        <v>52451.100000000006</v>
      </c>
      <c r="AA450" s="1">
        <v>73161.25</v>
      </c>
      <c r="AB450" s="1">
        <v>157443.01</v>
      </c>
      <c r="AC450" s="1">
        <v>16973.41</v>
      </c>
      <c r="AD450" s="1">
        <v>334200.58999999997</v>
      </c>
      <c r="AE450" s="1">
        <v>204580.56</v>
      </c>
      <c r="AF450" s="1">
        <v>718150.83</v>
      </c>
      <c r="AG450" s="1">
        <v>516811.07000000007</v>
      </c>
      <c r="AH450" s="1">
        <v>1515732.4917899997</v>
      </c>
      <c r="AI450" s="1">
        <v>3589504.3117899997</v>
      </c>
      <c r="AJ450" s="1">
        <v>529201.65</v>
      </c>
      <c r="AK450" s="1">
        <v>3060302.6617900003</v>
      </c>
      <c r="AL450" s="33">
        <v>3536584.1417900003</v>
      </c>
      <c r="AM450" s="1">
        <v>122898.18</v>
      </c>
      <c r="AN450" s="1">
        <v>122898.18</v>
      </c>
      <c r="AO450" s="1">
        <v>128045.75</v>
      </c>
      <c r="AP450" s="1">
        <v>128045.75</v>
      </c>
      <c r="AQ450" s="1">
        <v>0</v>
      </c>
      <c r="AR450" s="1">
        <v>0</v>
      </c>
      <c r="AS450" s="1">
        <v>0</v>
      </c>
      <c r="AT450" s="1">
        <v>0</v>
      </c>
      <c r="AU450" s="1">
        <v>0</v>
      </c>
      <c r="AV450" s="1">
        <v>267030.09000000003</v>
      </c>
      <c r="AW450" s="1">
        <v>105958.21</v>
      </c>
      <c r="AX450" s="1">
        <v>41322.04</v>
      </c>
      <c r="AY450" s="1">
        <v>916198.2</v>
      </c>
      <c r="AZ450" s="1">
        <v>7668299.0899999999</v>
      </c>
      <c r="BA450" s="1">
        <v>433942.78000000009</v>
      </c>
      <c r="BB450" s="1">
        <v>0</v>
      </c>
      <c r="BC450" s="1">
        <v>221441.22</v>
      </c>
    </row>
    <row r="451" spans="1:55" x14ac:dyDescent="0.25">
      <c r="A451" s="10" t="s">
        <v>928</v>
      </c>
      <c r="B451" s="10" t="s">
        <v>929</v>
      </c>
      <c r="C451">
        <v>576.36</v>
      </c>
      <c r="D451" s="1">
        <v>7391976.1100000003</v>
      </c>
      <c r="E451" s="1">
        <v>5000630.3600000003</v>
      </c>
      <c r="F451" s="12">
        <v>0.67649438872442458</v>
      </c>
      <c r="G451" s="28">
        <v>1</v>
      </c>
      <c r="H451" s="1">
        <v>186180.26</v>
      </c>
      <c r="I451" s="1">
        <v>2271449.67</v>
      </c>
      <c r="J451" s="1">
        <v>2457629.9299999997</v>
      </c>
      <c r="K451" s="30">
        <v>0.9</v>
      </c>
      <c r="L451" s="1">
        <v>1729420.9</v>
      </c>
      <c r="M451" s="1">
        <v>415081.82</v>
      </c>
      <c r="N451" s="1">
        <v>182937.18</v>
      </c>
      <c r="O451" s="1">
        <v>74263.429999999993</v>
      </c>
      <c r="P451" s="1">
        <v>58363.29</v>
      </c>
      <c r="Q451" s="1">
        <v>127001.5</v>
      </c>
      <c r="R451" s="1">
        <v>41014.35</v>
      </c>
      <c r="S451" s="1">
        <v>67149.42</v>
      </c>
      <c r="T451" s="1">
        <v>82266.67</v>
      </c>
      <c r="U451" s="1">
        <v>48510.99</v>
      </c>
      <c r="V451" s="1">
        <v>122848.24</v>
      </c>
      <c r="W451" s="1">
        <v>105957.07</v>
      </c>
      <c r="X451" s="1">
        <v>80575.039999999994</v>
      </c>
      <c r="Y451" s="1">
        <v>3135389.9000000004</v>
      </c>
      <c r="Z451" s="1">
        <v>51595.19999999999</v>
      </c>
      <c r="AA451" s="1">
        <v>72045</v>
      </c>
      <c r="AB451" s="1">
        <v>155040.84</v>
      </c>
      <c r="AC451" s="1">
        <v>16714.440000000002</v>
      </c>
      <c r="AD451" s="1">
        <v>329101.56</v>
      </c>
      <c r="AE451" s="1">
        <v>193919.18999999997</v>
      </c>
      <c r="AF451" s="1">
        <v>707193.72</v>
      </c>
      <c r="AG451" s="1">
        <v>508925.88</v>
      </c>
      <c r="AH451" s="1">
        <v>1455051.1023600001</v>
      </c>
      <c r="AI451" s="1">
        <v>3489586.93236</v>
      </c>
      <c r="AJ451" s="1">
        <v>521127.42</v>
      </c>
      <c r="AK451" s="1">
        <v>2968459.5123600005</v>
      </c>
      <c r="AL451" s="33">
        <v>3437474.1823600004</v>
      </c>
      <c r="AM451" s="1">
        <v>101021.02</v>
      </c>
      <c r="AN451" s="1">
        <v>101021.02</v>
      </c>
      <c r="AO451" s="1">
        <v>104881.69</v>
      </c>
      <c r="AP451" s="1">
        <v>104881.69</v>
      </c>
      <c r="AQ451" s="1">
        <v>0</v>
      </c>
      <c r="AR451" s="1">
        <v>0</v>
      </c>
      <c r="AS451" s="1">
        <v>0</v>
      </c>
      <c r="AT451" s="1">
        <v>0</v>
      </c>
      <c r="AU451" s="1">
        <v>0</v>
      </c>
      <c r="AV451" s="1">
        <v>262525.96000000002</v>
      </c>
      <c r="AW451" s="1">
        <v>104170.96</v>
      </c>
      <c r="AX451" s="1">
        <v>40609.589999999997</v>
      </c>
      <c r="AY451" s="1">
        <v>819111.92999999993</v>
      </c>
      <c r="AZ451" s="1">
        <v>7391976.1100000003</v>
      </c>
      <c r="BA451" s="1">
        <v>251806</v>
      </c>
      <c r="BB451" s="1">
        <v>0</v>
      </c>
      <c r="BC451" s="1">
        <v>223562.78</v>
      </c>
    </row>
    <row r="452" spans="1:55" x14ac:dyDescent="0.25">
      <c r="A452" s="10" t="s">
        <v>930</v>
      </c>
      <c r="B452" s="10" t="s">
        <v>931</v>
      </c>
      <c r="C452">
        <v>203.55</v>
      </c>
      <c r="D452" s="1">
        <v>2572254.08</v>
      </c>
      <c r="E452" s="1">
        <v>1887997.79</v>
      </c>
      <c r="F452" s="12">
        <v>0.73398573052316818</v>
      </c>
      <c r="G452" s="28">
        <v>2</v>
      </c>
      <c r="H452" s="1">
        <v>21008.63</v>
      </c>
      <c r="I452" s="1">
        <v>1300808.1599999999</v>
      </c>
      <c r="J452" s="1">
        <v>1321816.7899999998</v>
      </c>
      <c r="K452" s="30">
        <v>0.9</v>
      </c>
      <c r="L452" s="1">
        <v>611285.62</v>
      </c>
      <c r="M452" s="1">
        <v>122257.12</v>
      </c>
      <c r="N452" s="1">
        <v>61925.62</v>
      </c>
      <c r="O452" s="1">
        <v>27590.62</v>
      </c>
      <c r="P452" s="1">
        <v>21133.86</v>
      </c>
      <c r="Q452" s="1">
        <v>38010.730000000003</v>
      </c>
      <c r="R452" s="1">
        <v>14765.16</v>
      </c>
      <c r="S452" s="1">
        <v>22978.89</v>
      </c>
      <c r="T452" s="1">
        <v>31641.03</v>
      </c>
      <c r="U452" s="1">
        <v>17106.5</v>
      </c>
      <c r="V452" s="1">
        <v>47249.32</v>
      </c>
      <c r="W452" s="1">
        <v>40752.720000000001</v>
      </c>
      <c r="X452" s="1">
        <v>27573.21</v>
      </c>
      <c r="Y452" s="1">
        <v>1084270.3999999999</v>
      </c>
      <c r="Z452" s="1">
        <v>18132.3</v>
      </c>
      <c r="AA452" s="1">
        <v>25443.75</v>
      </c>
      <c r="AB452" s="1">
        <v>54754.95</v>
      </c>
      <c r="AC452" s="1">
        <v>5902.95</v>
      </c>
      <c r="AD452" s="1">
        <v>116227.04999999999</v>
      </c>
      <c r="AE452" s="1">
        <v>30505.479999999996</v>
      </c>
      <c r="AF452" s="1">
        <v>249755.84999999998</v>
      </c>
      <c r="AG452" s="1">
        <v>179734.65</v>
      </c>
      <c r="AH452" s="1">
        <v>513676.76204999996</v>
      </c>
      <c r="AI452" s="1">
        <v>1194133.74205</v>
      </c>
      <c r="AJ452" s="1">
        <v>184043.8</v>
      </c>
      <c r="AK452" s="1">
        <v>1010089.9420499997</v>
      </c>
      <c r="AL452" s="33">
        <v>1175729.3620499996</v>
      </c>
      <c r="AM452" s="1">
        <v>41180.54</v>
      </c>
      <c r="AN452" s="1">
        <v>41180.54</v>
      </c>
      <c r="AO452" s="1">
        <v>43110.879999999997</v>
      </c>
      <c r="AP452" s="1">
        <v>43110.879999999997</v>
      </c>
      <c r="AQ452" s="1">
        <v>0</v>
      </c>
      <c r="AR452" s="1">
        <v>0</v>
      </c>
      <c r="AS452" s="1">
        <v>0</v>
      </c>
      <c r="AT452" s="1">
        <v>0</v>
      </c>
      <c r="AU452" s="1">
        <v>0</v>
      </c>
      <c r="AV452" s="1">
        <v>92656.22</v>
      </c>
      <c r="AW452" s="1">
        <v>36766.22</v>
      </c>
      <c r="AX452" s="1">
        <v>14248.98</v>
      </c>
      <c r="AY452" s="1">
        <v>312254.26</v>
      </c>
      <c r="AZ452" s="1">
        <v>2572254.08</v>
      </c>
      <c r="BA452" s="1">
        <v>183403.31999999998</v>
      </c>
      <c r="BB452" s="1">
        <v>0</v>
      </c>
      <c r="BC452" s="1">
        <v>82714.469999999972</v>
      </c>
    </row>
    <row r="453" spans="1:55" x14ac:dyDescent="0.25">
      <c r="A453" s="10" t="s">
        <v>932</v>
      </c>
      <c r="B453" s="10" t="s">
        <v>933</v>
      </c>
      <c r="C453">
        <v>61.89</v>
      </c>
      <c r="D453" s="1">
        <v>856211.78</v>
      </c>
      <c r="E453" s="1">
        <v>620871.06000000006</v>
      </c>
      <c r="F453" s="12">
        <v>0.72513725517768512</v>
      </c>
      <c r="G453" s="28">
        <v>1</v>
      </c>
      <c r="H453" s="1">
        <v>8806.4599999999991</v>
      </c>
      <c r="I453" s="1">
        <v>334257.70999999996</v>
      </c>
      <c r="J453" s="1">
        <v>343064.17</v>
      </c>
      <c r="K453" s="30">
        <v>0.9</v>
      </c>
      <c r="L453" s="1">
        <v>204170.62</v>
      </c>
      <c r="M453" s="1">
        <v>40834.120000000003</v>
      </c>
      <c r="N453" s="1">
        <v>18393.75</v>
      </c>
      <c r="O453" s="1">
        <v>7970.62</v>
      </c>
      <c r="P453" s="1">
        <v>7351.59</v>
      </c>
      <c r="Q453" s="1">
        <v>10669.68</v>
      </c>
      <c r="R453" s="1">
        <v>3828</v>
      </c>
      <c r="S453" s="1">
        <v>6638.34</v>
      </c>
      <c r="T453" s="1">
        <v>9140.74</v>
      </c>
      <c r="U453" s="1">
        <v>5106.42</v>
      </c>
      <c r="V453" s="1">
        <v>13649.8</v>
      </c>
      <c r="W453" s="1">
        <v>11773</v>
      </c>
      <c r="X453" s="1">
        <v>7965.59</v>
      </c>
      <c r="Y453" s="1">
        <v>347492.27</v>
      </c>
      <c r="Z453" s="1">
        <v>5533.2000000000007</v>
      </c>
      <c r="AA453" s="1">
        <v>7736.2500000000009</v>
      </c>
      <c r="AB453" s="1">
        <v>16648.41</v>
      </c>
      <c r="AC453" s="1">
        <v>1794.81</v>
      </c>
      <c r="AD453" s="1">
        <v>35339.19</v>
      </c>
      <c r="AE453" s="1">
        <v>9168.82</v>
      </c>
      <c r="AF453" s="1">
        <v>75939.03</v>
      </c>
      <c r="AG453" s="1">
        <v>54648.87</v>
      </c>
      <c r="AH453" s="1">
        <v>174502.67139</v>
      </c>
      <c r="AI453" s="1">
        <v>381311.25138999999</v>
      </c>
      <c r="AJ453" s="1">
        <v>55959.08</v>
      </c>
      <c r="AK453" s="1">
        <v>325352.17138999997</v>
      </c>
      <c r="AL453" s="33">
        <v>375715.34138999996</v>
      </c>
      <c r="AM453" s="1">
        <v>21877.16</v>
      </c>
      <c r="AN453" s="1">
        <v>21877.16</v>
      </c>
      <c r="AO453" s="1">
        <v>23164.05</v>
      </c>
      <c r="AP453" s="1">
        <v>23164.05</v>
      </c>
      <c r="AQ453" s="1">
        <v>0</v>
      </c>
      <c r="AR453" s="1">
        <v>0</v>
      </c>
      <c r="AS453" s="1">
        <v>0</v>
      </c>
      <c r="AT453" s="1">
        <v>0</v>
      </c>
      <c r="AU453" s="1">
        <v>0</v>
      </c>
      <c r="AV453" s="1">
        <v>27668.17</v>
      </c>
      <c r="AW453" s="1">
        <v>10978.8</v>
      </c>
      <c r="AX453" s="1">
        <v>4274.6899999999996</v>
      </c>
      <c r="AY453" s="1">
        <v>133004.07999999999</v>
      </c>
      <c r="AZ453" s="1">
        <v>856211.78</v>
      </c>
      <c r="BA453" s="1">
        <v>50402.810000000005</v>
      </c>
      <c r="BB453" s="1">
        <v>0</v>
      </c>
      <c r="BC453" s="1">
        <v>25358.219999999998</v>
      </c>
    </row>
    <row r="454" spans="1:55" x14ac:dyDescent="0.25">
      <c r="A454" s="10" t="s">
        <v>934</v>
      </c>
      <c r="B454" s="10" t="s">
        <v>935</v>
      </c>
      <c r="C454">
        <v>367.47</v>
      </c>
      <c r="D454" s="1">
        <v>4720279.5999999996</v>
      </c>
      <c r="E454" s="1">
        <v>3346377.63</v>
      </c>
      <c r="F454" s="12">
        <v>0.70893631597585871</v>
      </c>
      <c r="G454" s="28">
        <v>1</v>
      </c>
      <c r="H454" s="1">
        <v>76377.7</v>
      </c>
      <c r="I454" s="1">
        <v>2317599.0299999998</v>
      </c>
      <c r="J454" s="1">
        <v>2393976.73</v>
      </c>
      <c r="K454" s="30">
        <v>0.9</v>
      </c>
      <c r="L454" s="1">
        <v>1107916.8700000001</v>
      </c>
      <c r="M454" s="1">
        <v>221583.37</v>
      </c>
      <c r="N454" s="1">
        <v>111588.75</v>
      </c>
      <c r="O454" s="1">
        <v>49663.12</v>
      </c>
      <c r="P454" s="1">
        <v>38955.53</v>
      </c>
      <c r="Q454" s="1">
        <v>70019.77</v>
      </c>
      <c r="R454" s="1">
        <v>26249.18</v>
      </c>
      <c r="S454" s="1">
        <v>41617.32</v>
      </c>
      <c r="T454" s="1">
        <v>56953.85</v>
      </c>
      <c r="U454" s="1">
        <v>31149.16</v>
      </c>
      <c r="V454" s="1">
        <v>85048.78</v>
      </c>
      <c r="W454" s="1">
        <v>73354.89</v>
      </c>
      <c r="X454" s="1">
        <v>49938.14</v>
      </c>
      <c r="Y454" s="1">
        <v>1964038.7300000002</v>
      </c>
      <c r="Z454" s="1">
        <v>32652.9</v>
      </c>
      <c r="AA454" s="1">
        <v>45933.75</v>
      </c>
      <c r="AB454" s="1">
        <v>98849.43</v>
      </c>
      <c r="AC454" s="1">
        <v>10656.63</v>
      </c>
      <c r="AD454" s="1">
        <v>209825.37</v>
      </c>
      <c r="AE454" s="1">
        <v>56327.11</v>
      </c>
      <c r="AF454" s="1">
        <v>450885.69</v>
      </c>
      <c r="AG454" s="1">
        <v>324476.01</v>
      </c>
      <c r="AH454" s="1">
        <v>945993.13196999987</v>
      </c>
      <c r="AI454" s="1">
        <v>2175600.0219699997</v>
      </c>
      <c r="AJ454" s="1">
        <v>332255.34000000003</v>
      </c>
      <c r="AK454" s="1">
        <v>1843344.6819699996</v>
      </c>
      <c r="AL454" s="33">
        <v>2142374.4819699996</v>
      </c>
      <c r="AM454" s="1">
        <v>84934.87</v>
      </c>
      <c r="AN454" s="1">
        <v>84934.87</v>
      </c>
      <c r="AO454" s="1">
        <v>88795.54</v>
      </c>
      <c r="AP454" s="1">
        <v>88795.54</v>
      </c>
      <c r="AQ454" s="1">
        <v>1286.8900000000001</v>
      </c>
      <c r="AR454" s="1">
        <v>1286.8900000000001</v>
      </c>
      <c r="AS454" s="1">
        <v>1286.8900000000001</v>
      </c>
      <c r="AT454" s="1">
        <v>1286.8900000000001</v>
      </c>
      <c r="AU454" s="1">
        <v>1930.33</v>
      </c>
      <c r="AV454" s="1">
        <v>167295.96</v>
      </c>
      <c r="AW454" s="1">
        <v>66383.460000000006</v>
      </c>
      <c r="AX454" s="1">
        <v>25648.16</v>
      </c>
      <c r="AY454" s="1">
        <v>613866.29</v>
      </c>
      <c r="AZ454" s="1">
        <v>4720279.5999999996</v>
      </c>
      <c r="BA454" s="1">
        <v>316617.74</v>
      </c>
      <c r="BB454" s="1">
        <v>6768.9999999999991</v>
      </c>
      <c r="BC454" s="1">
        <v>152203.82999999999</v>
      </c>
    </row>
    <row r="455" spans="1:55" x14ac:dyDescent="0.25">
      <c r="A455" s="10" t="s">
        <v>936</v>
      </c>
      <c r="B455" s="10" t="s">
        <v>937</v>
      </c>
      <c r="C455">
        <v>104.8</v>
      </c>
      <c r="D455" s="1">
        <v>1387881.02</v>
      </c>
      <c r="E455" s="1">
        <v>954436.65</v>
      </c>
      <c r="F455" s="12">
        <v>0.68769342346075168</v>
      </c>
      <c r="G455" s="28">
        <v>1</v>
      </c>
      <c r="H455" s="1">
        <v>33163.65</v>
      </c>
      <c r="I455" s="1">
        <v>698733.20000000007</v>
      </c>
      <c r="J455" s="1">
        <v>731896.85000000009</v>
      </c>
      <c r="K455" s="30">
        <v>0.9</v>
      </c>
      <c r="L455" s="1">
        <v>332926.87</v>
      </c>
      <c r="M455" s="1">
        <v>66585.37</v>
      </c>
      <c r="N455" s="1">
        <v>31269.37</v>
      </c>
      <c r="O455" s="1">
        <v>14101.87</v>
      </c>
      <c r="P455" s="1">
        <v>11682.02</v>
      </c>
      <c r="Q455" s="1">
        <v>18671.939999999999</v>
      </c>
      <c r="R455" s="1">
        <v>7109.15</v>
      </c>
      <c r="S455" s="1">
        <v>11744.76</v>
      </c>
      <c r="T455" s="1">
        <v>16172.08</v>
      </c>
      <c r="U455" s="1">
        <v>8680.91</v>
      </c>
      <c r="V455" s="1">
        <v>24149.65</v>
      </c>
      <c r="W455" s="1">
        <v>20829.16</v>
      </c>
      <c r="X455" s="1">
        <v>14092.97</v>
      </c>
      <c r="Y455" s="1">
        <v>578016.12</v>
      </c>
      <c r="Z455" s="1">
        <v>9357.3000000000011</v>
      </c>
      <c r="AA455" s="1">
        <v>13100</v>
      </c>
      <c r="AB455" s="1">
        <v>28191.200000000001</v>
      </c>
      <c r="AC455" s="1">
        <v>3039.2</v>
      </c>
      <c r="AD455" s="1">
        <v>59840.800000000003</v>
      </c>
      <c r="AE455" s="1">
        <v>14874.19</v>
      </c>
      <c r="AF455" s="1">
        <v>128589.6</v>
      </c>
      <c r="AG455" s="1">
        <v>92538.4</v>
      </c>
      <c r="AH455" s="1">
        <v>280356.33179999993</v>
      </c>
      <c r="AI455" s="1">
        <v>629887.02179999999</v>
      </c>
      <c r="AJ455" s="1">
        <v>94757.01</v>
      </c>
      <c r="AK455" s="1">
        <v>535130.01179999986</v>
      </c>
      <c r="AL455" s="33">
        <v>620411.31179999991</v>
      </c>
      <c r="AM455" s="1">
        <v>28311.62</v>
      </c>
      <c r="AN455" s="1">
        <v>28311.62</v>
      </c>
      <c r="AO455" s="1">
        <v>29598.51</v>
      </c>
      <c r="AP455" s="1">
        <v>29598.51</v>
      </c>
      <c r="AQ455" s="1">
        <v>0</v>
      </c>
      <c r="AR455" s="1">
        <v>0</v>
      </c>
      <c r="AS455" s="1">
        <v>0</v>
      </c>
      <c r="AT455" s="1">
        <v>0</v>
      </c>
      <c r="AU455" s="1">
        <v>0</v>
      </c>
      <c r="AV455" s="1">
        <v>47615</v>
      </c>
      <c r="AW455" s="1">
        <v>18893.75</v>
      </c>
      <c r="AX455" s="1">
        <v>7124.49</v>
      </c>
      <c r="AY455" s="1">
        <v>189453.5</v>
      </c>
      <c r="AZ455" s="1">
        <v>1387881.02</v>
      </c>
      <c r="BA455" s="1">
        <v>67168.53</v>
      </c>
      <c r="BB455" s="1">
        <v>0</v>
      </c>
      <c r="BC455" s="1">
        <v>40572.910000000003</v>
      </c>
    </row>
    <row r="456" spans="1:55" x14ac:dyDescent="0.25">
      <c r="A456" s="10" t="s">
        <v>938</v>
      </c>
      <c r="B456" s="10" t="s">
        <v>939</v>
      </c>
      <c r="C456">
        <v>346.49</v>
      </c>
      <c r="D456" s="1">
        <v>4826972.5599999996</v>
      </c>
      <c r="E456" s="1">
        <v>3582392.0700000003</v>
      </c>
      <c r="F456" s="12">
        <v>0.74216126681275363</v>
      </c>
      <c r="G456" s="28">
        <v>2</v>
      </c>
      <c r="H456" s="1">
        <v>39643.9</v>
      </c>
      <c r="I456" s="1">
        <v>2249232.0799999996</v>
      </c>
      <c r="J456" s="1">
        <v>2288875.9799999995</v>
      </c>
      <c r="K456" s="30">
        <v>0.9</v>
      </c>
      <c r="L456" s="1">
        <v>1066360.46</v>
      </c>
      <c r="M456" s="1">
        <v>355417.93</v>
      </c>
      <c r="N456" s="1">
        <v>121688.89</v>
      </c>
      <c r="O456" s="1">
        <v>40094.019999999997</v>
      </c>
      <c r="P456" s="1">
        <v>35453.99</v>
      </c>
      <c r="Q456" s="1">
        <v>105003.64</v>
      </c>
      <c r="R456" s="1">
        <v>25155.46</v>
      </c>
      <c r="S456" s="1">
        <v>44170.53</v>
      </c>
      <c r="T456" s="1">
        <v>40078.629999999997</v>
      </c>
      <c r="U456" s="1">
        <v>29361.91</v>
      </c>
      <c r="V456" s="1">
        <v>59849.14</v>
      </c>
      <c r="W456" s="1">
        <v>51620.11</v>
      </c>
      <c r="X456" s="1">
        <v>53001.83</v>
      </c>
      <c r="Y456" s="1">
        <v>2027256.5399999996</v>
      </c>
      <c r="Z456" s="1">
        <v>31184.100000000002</v>
      </c>
      <c r="AA456" s="1">
        <v>43311.25</v>
      </c>
      <c r="AB456" s="1">
        <v>93205.81</v>
      </c>
      <c r="AC456" s="1">
        <v>10048.210000000001</v>
      </c>
      <c r="AD456" s="1">
        <v>197845.79</v>
      </c>
      <c r="AE456" s="1">
        <v>269915.71000000002</v>
      </c>
      <c r="AF456" s="1">
        <v>425143.23000000004</v>
      </c>
      <c r="AG456" s="1">
        <v>305950.67</v>
      </c>
      <c r="AH456" s="1">
        <v>932049.91599000001</v>
      </c>
      <c r="AI456" s="1">
        <v>2308654.6859900001</v>
      </c>
      <c r="AJ456" s="1">
        <v>313285.86</v>
      </c>
      <c r="AK456" s="1">
        <v>1995368.8259900003</v>
      </c>
      <c r="AL456" s="33">
        <v>2277326.0959900003</v>
      </c>
      <c r="AM456" s="1">
        <v>66918.38</v>
      </c>
      <c r="AN456" s="1">
        <v>66918.38</v>
      </c>
      <c r="AO456" s="1">
        <v>70135.61</v>
      </c>
      <c r="AP456" s="1">
        <v>70135.61</v>
      </c>
      <c r="AQ456" s="1">
        <v>643.44000000000005</v>
      </c>
      <c r="AR456" s="1">
        <v>643.44000000000005</v>
      </c>
      <c r="AS456" s="1">
        <v>643.44000000000005</v>
      </c>
      <c r="AT456" s="1">
        <v>643.44000000000005</v>
      </c>
      <c r="AU456" s="1">
        <v>1286.8900000000001</v>
      </c>
      <c r="AV456" s="1">
        <v>157644.26999999999</v>
      </c>
      <c r="AW456" s="1">
        <v>62553.64</v>
      </c>
      <c r="AX456" s="1">
        <v>24223.26</v>
      </c>
      <c r="AY456" s="1">
        <v>522389.80000000005</v>
      </c>
      <c r="AZ456" s="1">
        <v>4826972.5599999996</v>
      </c>
      <c r="BA456" s="1">
        <v>244956.53000000003</v>
      </c>
      <c r="BB456" s="1">
        <v>437.69</v>
      </c>
      <c r="BC456" s="1">
        <v>176738.16999999998</v>
      </c>
    </row>
    <row r="457" spans="1:55" x14ac:dyDescent="0.25">
      <c r="A457" s="10" t="s">
        <v>940</v>
      </c>
      <c r="B457" s="10" t="s">
        <v>941</v>
      </c>
      <c r="C457">
        <v>1895.7</v>
      </c>
      <c r="D457" s="1">
        <v>25732128.43</v>
      </c>
      <c r="E457" s="1">
        <v>18085494.760000002</v>
      </c>
      <c r="F457" s="12">
        <v>0.70283710922703502</v>
      </c>
      <c r="G457" s="28">
        <v>1</v>
      </c>
      <c r="H457" s="1">
        <v>471469.06</v>
      </c>
      <c r="I457" s="1">
        <v>12265626.360000001</v>
      </c>
      <c r="J457" s="1">
        <v>12737095.420000002</v>
      </c>
      <c r="K457" s="30">
        <v>0.9</v>
      </c>
      <c r="L457" s="1">
        <v>5930641.6799999997</v>
      </c>
      <c r="M457" s="1">
        <v>1432445.71</v>
      </c>
      <c r="N457" s="1">
        <v>606810.28</v>
      </c>
      <c r="O457" s="1">
        <v>245946.15</v>
      </c>
      <c r="P457" s="1">
        <v>207656.15</v>
      </c>
      <c r="Q457" s="1">
        <v>422597.36</v>
      </c>
      <c r="R457" s="1">
        <v>137261.35</v>
      </c>
      <c r="S457" s="1">
        <v>222895.23</v>
      </c>
      <c r="T457" s="1">
        <v>272112.84999999998</v>
      </c>
      <c r="U457" s="1">
        <v>161107.54999999999</v>
      </c>
      <c r="V457" s="1">
        <v>406344.19</v>
      </c>
      <c r="W457" s="1">
        <v>350473.39</v>
      </c>
      <c r="X457" s="1">
        <v>267460.13</v>
      </c>
      <c r="Y457" s="1">
        <v>10663752.020000001</v>
      </c>
      <c r="Z457" s="1">
        <v>169420.5</v>
      </c>
      <c r="AA457" s="1">
        <v>236962.5</v>
      </c>
      <c r="AB457" s="1">
        <v>509943.3</v>
      </c>
      <c r="AC457" s="1">
        <v>54975.3</v>
      </c>
      <c r="AD457" s="1">
        <v>1082444.7</v>
      </c>
      <c r="AE457" s="1">
        <v>649317.64999999991</v>
      </c>
      <c r="AF457" s="1">
        <v>2326023.9</v>
      </c>
      <c r="AG457" s="1">
        <v>1673903.1</v>
      </c>
      <c r="AH457" s="1">
        <v>5133879.098699999</v>
      </c>
      <c r="AI457" s="1">
        <v>11836870.048699997</v>
      </c>
      <c r="AJ457" s="1">
        <v>1714035.06</v>
      </c>
      <c r="AK457" s="1">
        <v>10122834.988700001</v>
      </c>
      <c r="AL457" s="33">
        <v>11665466.538700001</v>
      </c>
      <c r="AM457" s="1">
        <v>504461.66</v>
      </c>
      <c r="AN457" s="1">
        <v>504461.66</v>
      </c>
      <c r="AO457" s="1">
        <v>525695.38</v>
      </c>
      <c r="AP457" s="1">
        <v>525695.38</v>
      </c>
      <c r="AQ457" s="1">
        <v>0</v>
      </c>
      <c r="AR457" s="1">
        <v>0</v>
      </c>
      <c r="AS457" s="1">
        <v>0</v>
      </c>
      <c r="AT457" s="1">
        <v>0</v>
      </c>
      <c r="AU457" s="1">
        <v>0</v>
      </c>
      <c r="AV457" s="1">
        <v>864791.42</v>
      </c>
      <c r="AW457" s="1">
        <v>343151.42</v>
      </c>
      <c r="AX457" s="1">
        <v>134652.85999999999</v>
      </c>
      <c r="AY457" s="1">
        <v>3402909.78</v>
      </c>
      <c r="AZ457" s="1">
        <v>25732128.43</v>
      </c>
      <c r="BA457" s="1">
        <v>2078889.89</v>
      </c>
      <c r="BB457" s="1">
        <v>0</v>
      </c>
      <c r="BC457" s="1">
        <v>912478.12999999989</v>
      </c>
    </row>
    <row r="458" spans="1:55" x14ac:dyDescent="0.25">
      <c r="A458" s="10" t="s">
        <v>942</v>
      </c>
      <c r="B458" s="10" t="s">
        <v>943</v>
      </c>
      <c r="C458">
        <v>215.95</v>
      </c>
      <c r="D458" s="1">
        <v>2966882.42</v>
      </c>
      <c r="E458" s="1">
        <v>3221633.96</v>
      </c>
      <c r="F458" s="12">
        <v>1.0858650610090574</v>
      </c>
      <c r="G458" s="28">
        <v>4</v>
      </c>
      <c r="H458" s="1">
        <v>228.29</v>
      </c>
      <c r="I458" s="1">
        <v>528819.93999999994</v>
      </c>
      <c r="J458" s="1">
        <v>529048.23</v>
      </c>
      <c r="K458" s="30">
        <v>0.9</v>
      </c>
      <c r="L458" s="1">
        <v>678583.56</v>
      </c>
      <c r="M458" s="1">
        <v>164220.89000000001</v>
      </c>
      <c r="N458" s="1">
        <v>68583.58</v>
      </c>
      <c r="O458" s="1">
        <v>27970.560000000001</v>
      </c>
      <c r="P458" s="1">
        <v>24033.22</v>
      </c>
      <c r="Q458" s="1">
        <v>47791.199999999997</v>
      </c>
      <c r="R458" s="1">
        <v>14765.16</v>
      </c>
      <c r="S458" s="1">
        <v>25276.77</v>
      </c>
      <c r="T458" s="1">
        <v>30937.89</v>
      </c>
      <c r="U458" s="1">
        <v>18127.79</v>
      </c>
      <c r="V458" s="1">
        <v>46199.34</v>
      </c>
      <c r="W458" s="1">
        <v>39847.1</v>
      </c>
      <c r="X458" s="1">
        <v>30330.53</v>
      </c>
      <c r="Y458" s="1">
        <v>1216667.5900000001</v>
      </c>
      <c r="Z458" s="1">
        <v>19270.8</v>
      </c>
      <c r="AA458" s="1">
        <v>26993.75</v>
      </c>
      <c r="AB458" s="1">
        <v>58090.55</v>
      </c>
      <c r="AC458" s="1">
        <v>6262.55</v>
      </c>
      <c r="AD458" s="1">
        <v>123307.45</v>
      </c>
      <c r="AE458" s="1">
        <v>74139.320000000007</v>
      </c>
      <c r="AF458" s="1">
        <v>264970.65000000002</v>
      </c>
      <c r="AG458" s="1">
        <v>190683.85</v>
      </c>
      <c r="AH458" s="1">
        <v>593596.44944999996</v>
      </c>
      <c r="AI458" s="1">
        <v>1357315.3694500001</v>
      </c>
      <c r="AJ458" s="1">
        <v>195255.51</v>
      </c>
      <c r="AK458" s="1">
        <v>1162059.8594500001</v>
      </c>
      <c r="AL458" s="33">
        <v>1337789.8094500001</v>
      </c>
      <c r="AM458" s="1">
        <v>63701.15</v>
      </c>
      <c r="AN458" s="1">
        <v>63701.15</v>
      </c>
      <c r="AO458" s="1">
        <v>66274.929999999993</v>
      </c>
      <c r="AP458" s="1">
        <v>66274.929999999993</v>
      </c>
      <c r="AQ458" s="1">
        <v>0</v>
      </c>
      <c r="AR458" s="1">
        <v>0</v>
      </c>
      <c r="AS458" s="1">
        <v>0</v>
      </c>
      <c r="AT458" s="1">
        <v>0</v>
      </c>
      <c r="AU458" s="1">
        <v>0</v>
      </c>
      <c r="AV458" s="1">
        <v>98447.23</v>
      </c>
      <c r="AW458" s="1">
        <v>39064.11</v>
      </c>
      <c r="AX458" s="1">
        <v>14961.42</v>
      </c>
      <c r="AY458" s="1">
        <v>412424.91999999993</v>
      </c>
      <c r="AZ458" s="1">
        <v>2966882.42</v>
      </c>
      <c r="BA458" s="1">
        <v>220269.14</v>
      </c>
      <c r="BB458" s="1">
        <v>0</v>
      </c>
      <c r="BC458" s="1">
        <v>88825.670000000013</v>
      </c>
    </row>
    <row r="459" spans="1:55" x14ac:dyDescent="0.25">
      <c r="A459" s="10" t="s">
        <v>944</v>
      </c>
      <c r="B459" s="10" t="s">
        <v>945</v>
      </c>
      <c r="C459">
        <v>1024.44</v>
      </c>
      <c r="D459" s="1">
        <v>13977340.130000001</v>
      </c>
      <c r="E459" s="1">
        <v>9534242.6600000001</v>
      </c>
      <c r="F459" s="12">
        <v>0.68212138871374806</v>
      </c>
      <c r="G459" s="28">
        <v>1</v>
      </c>
      <c r="H459" s="1">
        <v>351680.84</v>
      </c>
      <c r="I459" s="1">
        <v>6761431.129999999</v>
      </c>
      <c r="J459" s="1">
        <v>7113111.9699999988</v>
      </c>
      <c r="K459" s="30">
        <v>0.9</v>
      </c>
      <c r="L459" s="1">
        <v>3206117.95</v>
      </c>
      <c r="M459" s="1">
        <v>787776.33</v>
      </c>
      <c r="N459" s="1">
        <v>328834.86</v>
      </c>
      <c r="O459" s="1">
        <v>132062.76999999999</v>
      </c>
      <c r="P459" s="1">
        <v>112427.1</v>
      </c>
      <c r="Q459" s="1">
        <v>234373.51</v>
      </c>
      <c r="R459" s="1">
        <v>73825.83</v>
      </c>
      <c r="S459" s="1">
        <v>120766.83</v>
      </c>
      <c r="T459" s="1">
        <v>145548.73000000001</v>
      </c>
      <c r="U459" s="1">
        <v>87064.46</v>
      </c>
      <c r="V459" s="1">
        <v>217346.89</v>
      </c>
      <c r="W459" s="1">
        <v>187462.51</v>
      </c>
      <c r="X459" s="1">
        <v>144912.53</v>
      </c>
      <c r="Y459" s="1">
        <v>5778520.2999999998</v>
      </c>
      <c r="Z459" s="1">
        <v>91764.9</v>
      </c>
      <c r="AA459" s="1">
        <v>128055</v>
      </c>
      <c r="AB459" s="1">
        <v>275574.36</v>
      </c>
      <c r="AC459" s="1">
        <v>29708.76</v>
      </c>
      <c r="AD459" s="1">
        <v>584955.24</v>
      </c>
      <c r="AE459" s="1">
        <v>372957.27999999997</v>
      </c>
      <c r="AF459" s="1">
        <v>1256987.8800000001</v>
      </c>
      <c r="AG459" s="1">
        <v>904580.52</v>
      </c>
      <c r="AH459" s="1">
        <v>2786649.2534400001</v>
      </c>
      <c r="AI459" s="1">
        <v>6431233.1934399996</v>
      </c>
      <c r="AJ459" s="1">
        <v>926267.91</v>
      </c>
      <c r="AK459" s="1">
        <v>5504965.2834400013</v>
      </c>
      <c r="AL459" s="33">
        <v>6338606.3934400016</v>
      </c>
      <c r="AM459" s="1">
        <v>277968.67</v>
      </c>
      <c r="AN459" s="1">
        <v>277968.67</v>
      </c>
      <c r="AO459" s="1">
        <v>289550.7</v>
      </c>
      <c r="AP459" s="1">
        <v>289550.7</v>
      </c>
      <c r="AQ459" s="1">
        <v>0</v>
      </c>
      <c r="AR459" s="1">
        <v>0</v>
      </c>
      <c r="AS459" s="1">
        <v>0</v>
      </c>
      <c r="AT459" s="1">
        <v>0</v>
      </c>
      <c r="AU459" s="1">
        <v>0</v>
      </c>
      <c r="AV459" s="1">
        <v>467141.79</v>
      </c>
      <c r="AW459" s="1">
        <v>185363.04</v>
      </c>
      <c r="AX459" s="1">
        <v>72669.789999999994</v>
      </c>
      <c r="AY459" s="1">
        <v>1860213.36</v>
      </c>
      <c r="AZ459" s="1">
        <v>13977340.130000001</v>
      </c>
      <c r="BA459" s="1">
        <v>1417031.5599999998</v>
      </c>
      <c r="BB459" s="1">
        <v>0</v>
      </c>
      <c r="BC459" s="1">
        <v>288118.69000000006</v>
      </c>
    </row>
    <row r="460" spans="1:55" x14ac:dyDescent="0.25">
      <c r="A460" s="10" t="s">
        <v>946</v>
      </c>
      <c r="B460" s="10" t="s">
        <v>947</v>
      </c>
      <c r="C460">
        <v>3703.87</v>
      </c>
      <c r="D460" s="1">
        <v>49956813.32</v>
      </c>
      <c r="E460" s="1">
        <v>35236585.990000002</v>
      </c>
      <c r="F460" s="12">
        <v>0.70534094647492618</v>
      </c>
      <c r="G460" s="28">
        <v>1</v>
      </c>
      <c r="H460" s="1">
        <v>702403.93</v>
      </c>
      <c r="I460" s="1">
        <v>11084639.779999999</v>
      </c>
      <c r="J460" s="1">
        <v>11787043.709999999</v>
      </c>
      <c r="K460" s="30">
        <v>0.9</v>
      </c>
      <c r="L460" s="1">
        <v>11524846.23</v>
      </c>
      <c r="M460" s="1">
        <v>2772944.13</v>
      </c>
      <c r="N460" s="1">
        <v>1184386.0900000001</v>
      </c>
      <c r="O460" s="1">
        <v>482676.61</v>
      </c>
      <c r="P460" s="1">
        <v>402384.36</v>
      </c>
      <c r="Q460" s="1">
        <v>823975.11</v>
      </c>
      <c r="R460" s="1">
        <v>269600.99</v>
      </c>
      <c r="S460" s="1">
        <v>435577.62</v>
      </c>
      <c r="T460" s="1">
        <v>534381.84</v>
      </c>
      <c r="U460" s="1">
        <v>314810.78999999998</v>
      </c>
      <c r="V460" s="1">
        <v>797988.6</v>
      </c>
      <c r="W460" s="1">
        <v>688268.16</v>
      </c>
      <c r="X460" s="1">
        <v>522665.51</v>
      </c>
      <c r="Y460" s="1">
        <v>20754506.039999999</v>
      </c>
      <c r="Z460" s="1">
        <v>330985.8</v>
      </c>
      <c r="AA460" s="1">
        <v>462983.75</v>
      </c>
      <c r="AB460" s="1">
        <v>996341.02999999991</v>
      </c>
      <c r="AC460" s="1">
        <v>107412.23</v>
      </c>
      <c r="AD460" s="1">
        <v>2114909.77</v>
      </c>
      <c r="AE460" s="1">
        <v>1253308.8499999999</v>
      </c>
      <c r="AF460" s="1">
        <v>4544648.4899999993</v>
      </c>
      <c r="AG460" s="1">
        <v>3270517.21</v>
      </c>
      <c r="AH460" s="1">
        <v>9955562.4923700001</v>
      </c>
      <c r="AI460" s="1">
        <v>23036669.622369997</v>
      </c>
      <c r="AJ460" s="1">
        <v>3348928.13</v>
      </c>
      <c r="AK460" s="1">
        <v>19687741.492370002</v>
      </c>
      <c r="AL460" s="33">
        <v>22701776.802370001</v>
      </c>
      <c r="AM460" s="1">
        <v>932996.7</v>
      </c>
      <c r="AN460" s="1">
        <v>932996.7</v>
      </c>
      <c r="AO460" s="1">
        <v>971603.46</v>
      </c>
      <c r="AP460" s="1">
        <v>971603.46</v>
      </c>
      <c r="AQ460" s="1">
        <v>12868.92</v>
      </c>
      <c r="AR460" s="1">
        <v>12868.92</v>
      </c>
      <c r="AS460" s="1">
        <v>12868.92</v>
      </c>
      <c r="AT460" s="1">
        <v>12868.92</v>
      </c>
      <c r="AU460" s="1">
        <v>16086.15</v>
      </c>
      <c r="AV460" s="1">
        <v>1689689.19</v>
      </c>
      <c r="AW460" s="1">
        <v>670472.93999999994</v>
      </c>
      <c r="AX460" s="1">
        <v>263606.13</v>
      </c>
      <c r="AY460" s="1">
        <v>6500530.4099999992</v>
      </c>
      <c r="AZ460" s="1">
        <v>49956813.32</v>
      </c>
      <c r="BA460" s="1">
        <v>2430820.3199999998</v>
      </c>
      <c r="BB460" s="1">
        <v>2887.77</v>
      </c>
      <c r="BC460" s="1">
        <v>698893.77000000014</v>
      </c>
    </row>
    <row r="461" spans="1:55" x14ac:dyDescent="0.25">
      <c r="A461" s="10" t="s">
        <v>948</v>
      </c>
      <c r="B461" s="10" t="s">
        <v>949</v>
      </c>
      <c r="C461">
        <v>473.62</v>
      </c>
      <c r="D461" s="1">
        <v>6132829.6699999999</v>
      </c>
      <c r="E461" s="1">
        <v>4192383.8200000003</v>
      </c>
      <c r="F461" s="12">
        <v>0.68359697653236806</v>
      </c>
      <c r="G461" s="28">
        <v>1</v>
      </c>
      <c r="H461" s="1">
        <v>151302.66</v>
      </c>
      <c r="I461" s="1">
        <v>2585652.17</v>
      </c>
      <c r="J461" s="1">
        <v>2736954.83</v>
      </c>
      <c r="K461" s="30">
        <v>0.9</v>
      </c>
      <c r="L461" s="1">
        <v>1425431.11</v>
      </c>
      <c r="M461" s="1">
        <v>349314.39</v>
      </c>
      <c r="N461" s="1">
        <v>151126.13</v>
      </c>
      <c r="O461" s="1">
        <v>60594.12</v>
      </c>
      <c r="P461" s="1">
        <v>48311.55</v>
      </c>
      <c r="Q461" s="1">
        <v>107192.5</v>
      </c>
      <c r="R461" s="1">
        <v>33358.33</v>
      </c>
      <c r="S461" s="1">
        <v>55404.65</v>
      </c>
      <c r="T461" s="1">
        <v>66797.73</v>
      </c>
      <c r="U461" s="1">
        <v>39830.07</v>
      </c>
      <c r="V461" s="1">
        <v>99748.57</v>
      </c>
      <c r="W461" s="1">
        <v>86033.52</v>
      </c>
      <c r="X461" s="1">
        <v>66482.070000000007</v>
      </c>
      <c r="Y461" s="1">
        <v>2589624.7399999993</v>
      </c>
      <c r="Z461" s="1">
        <v>42551.1</v>
      </c>
      <c r="AA461" s="1">
        <v>59202.5</v>
      </c>
      <c r="AB461" s="1">
        <v>127403.78</v>
      </c>
      <c r="AC461" s="1">
        <v>13734.980000000001</v>
      </c>
      <c r="AD461" s="1">
        <v>270437.02</v>
      </c>
      <c r="AE461" s="1">
        <v>171250.54</v>
      </c>
      <c r="AF461" s="1">
        <v>581131.74</v>
      </c>
      <c r="AG461" s="1">
        <v>418206.46</v>
      </c>
      <c r="AH461" s="1">
        <v>1207208.2486200002</v>
      </c>
      <c r="AI461" s="1">
        <v>2891126.3686200003</v>
      </c>
      <c r="AJ461" s="1">
        <v>428232.99</v>
      </c>
      <c r="AK461" s="1">
        <v>2462893.3786199996</v>
      </c>
      <c r="AL461" s="33">
        <v>2848303.0686199996</v>
      </c>
      <c r="AM461" s="1">
        <v>88152.1</v>
      </c>
      <c r="AN461" s="1">
        <v>88152.1</v>
      </c>
      <c r="AO461" s="1">
        <v>92012.77</v>
      </c>
      <c r="AP461" s="1">
        <v>92012.77</v>
      </c>
      <c r="AQ461" s="1">
        <v>0</v>
      </c>
      <c r="AR461" s="1">
        <v>0</v>
      </c>
      <c r="AS461" s="1">
        <v>0</v>
      </c>
      <c r="AT461" s="1">
        <v>0</v>
      </c>
      <c r="AU461" s="1">
        <v>0</v>
      </c>
      <c r="AV461" s="1">
        <v>215554.41</v>
      </c>
      <c r="AW461" s="1">
        <v>85532.53</v>
      </c>
      <c r="AX461" s="1">
        <v>33485.1</v>
      </c>
      <c r="AY461" s="1">
        <v>694901.78</v>
      </c>
      <c r="AZ461" s="1">
        <v>6132829.6699999999</v>
      </c>
      <c r="BA461" s="1">
        <v>254803.62</v>
      </c>
      <c r="BB461" s="1">
        <v>0</v>
      </c>
      <c r="BC461" s="1">
        <v>126653.26</v>
      </c>
    </row>
    <row r="462" spans="1:55" x14ac:dyDescent="0.25">
      <c r="A462" s="10" t="s">
        <v>950</v>
      </c>
      <c r="B462" s="10" t="s">
        <v>951</v>
      </c>
      <c r="C462">
        <v>2275.9699999999998</v>
      </c>
      <c r="D462" s="1">
        <v>31175432.449999999</v>
      </c>
      <c r="E462" s="1">
        <v>20675057.530000001</v>
      </c>
      <c r="F462" s="12">
        <v>0.66318430588442412</v>
      </c>
      <c r="G462" s="28">
        <v>1</v>
      </c>
      <c r="H462" s="1">
        <v>984429.82</v>
      </c>
      <c r="I462" s="1">
        <v>15199997.690000001</v>
      </c>
      <c r="J462" s="1">
        <v>16184427.510000002</v>
      </c>
      <c r="K462" s="30">
        <v>0.9</v>
      </c>
      <c r="L462" s="1">
        <v>7180635.5300000003</v>
      </c>
      <c r="M462" s="1">
        <v>1722387.84</v>
      </c>
      <c r="N462" s="1">
        <v>726753.46</v>
      </c>
      <c r="O462" s="1">
        <v>296350.34000000003</v>
      </c>
      <c r="P462" s="1">
        <v>253077.67</v>
      </c>
      <c r="Q462" s="1">
        <v>502671.16</v>
      </c>
      <c r="R462" s="1">
        <v>165151.10999999999</v>
      </c>
      <c r="S462" s="1">
        <v>267321.08</v>
      </c>
      <c r="T462" s="1">
        <v>328363.57</v>
      </c>
      <c r="U462" s="1">
        <v>193022.67</v>
      </c>
      <c r="V462" s="1">
        <v>490342.99</v>
      </c>
      <c r="W462" s="1">
        <v>422922.67</v>
      </c>
      <c r="X462" s="1">
        <v>320768.34000000003</v>
      </c>
      <c r="Y462" s="1">
        <v>12869768.430000002</v>
      </c>
      <c r="Z462" s="1">
        <v>203217.3</v>
      </c>
      <c r="AA462" s="1">
        <v>284496.25</v>
      </c>
      <c r="AB462" s="1">
        <v>612235.92999999993</v>
      </c>
      <c r="AC462" s="1">
        <v>66003.13</v>
      </c>
      <c r="AD462" s="1">
        <v>1299578.8700000001</v>
      </c>
      <c r="AE462" s="1">
        <v>761134.80999999994</v>
      </c>
      <c r="AF462" s="1">
        <v>2792615.1899999995</v>
      </c>
      <c r="AG462" s="1">
        <v>2009681.5099999998</v>
      </c>
      <c r="AH462" s="1">
        <v>6237813.8954699989</v>
      </c>
      <c r="AI462" s="1">
        <v>14266776.885469999</v>
      </c>
      <c r="AJ462" s="1">
        <v>2057863.79</v>
      </c>
      <c r="AK462" s="1">
        <v>12208913.09547</v>
      </c>
      <c r="AL462" s="33">
        <v>14060990.50547</v>
      </c>
      <c r="AM462" s="1">
        <v>633150.86</v>
      </c>
      <c r="AN462" s="1">
        <v>633150.86</v>
      </c>
      <c r="AO462" s="1">
        <v>659532.15</v>
      </c>
      <c r="AP462" s="1">
        <v>659532.15</v>
      </c>
      <c r="AQ462" s="1">
        <v>9008.24</v>
      </c>
      <c r="AR462" s="1">
        <v>9008.24</v>
      </c>
      <c r="AS462" s="1">
        <v>9008.24</v>
      </c>
      <c r="AT462" s="1">
        <v>9008.24</v>
      </c>
      <c r="AU462" s="1">
        <v>10938.58</v>
      </c>
      <c r="AV462" s="1">
        <v>1038521.84</v>
      </c>
      <c r="AW462" s="1">
        <v>412088.09</v>
      </c>
      <c r="AX462" s="1">
        <v>161725.92000000001</v>
      </c>
      <c r="AY462" s="1">
        <v>4244673.4100000011</v>
      </c>
      <c r="AZ462" s="1">
        <v>31175432.449999999</v>
      </c>
      <c r="BA462" s="1">
        <v>3008843.0700000003</v>
      </c>
      <c r="BB462" s="1">
        <v>7241.7000000000007</v>
      </c>
      <c r="BC462" s="1">
        <v>685931.61</v>
      </c>
    </row>
    <row r="463" spans="1:55" x14ac:dyDescent="0.25">
      <c r="A463" s="10" t="s">
        <v>952</v>
      </c>
      <c r="B463" s="10" t="s">
        <v>953</v>
      </c>
      <c r="C463">
        <v>2215.5</v>
      </c>
      <c r="D463" s="1">
        <v>28429160.57</v>
      </c>
      <c r="E463" s="1">
        <v>17738736.880000003</v>
      </c>
      <c r="F463" s="12">
        <v>0.62396273841159011</v>
      </c>
      <c r="G463" s="28">
        <v>1</v>
      </c>
      <c r="H463" s="1">
        <v>1244074.8500000001</v>
      </c>
      <c r="I463" s="1">
        <v>10606582.069999998</v>
      </c>
      <c r="J463" s="1">
        <v>11850656.919999998</v>
      </c>
      <c r="K463" s="30">
        <v>0.9</v>
      </c>
      <c r="L463" s="1">
        <v>6637691.6299999999</v>
      </c>
      <c r="M463" s="1">
        <v>1580981.75</v>
      </c>
      <c r="N463" s="1">
        <v>706193.01</v>
      </c>
      <c r="O463" s="1">
        <v>288883.73</v>
      </c>
      <c r="P463" s="1">
        <v>224725.35</v>
      </c>
      <c r="Q463" s="1">
        <v>488214.14</v>
      </c>
      <c r="R463" s="1">
        <v>160776.25</v>
      </c>
      <c r="S463" s="1">
        <v>259916.77</v>
      </c>
      <c r="T463" s="1">
        <v>320629.09999999998</v>
      </c>
      <c r="U463" s="1">
        <v>188171.57</v>
      </c>
      <c r="V463" s="1">
        <v>478793.16</v>
      </c>
      <c r="W463" s="1">
        <v>412960.89</v>
      </c>
      <c r="X463" s="1">
        <v>311883.64</v>
      </c>
      <c r="Y463" s="1">
        <v>12059820.990000002</v>
      </c>
      <c r="Z463" s="1">
        <v>198405</v>
      </c>
      <c r="AA463" s="1">
        <v>276937.5</v>
      </c>
      <c r="AB463" s="1">
        <v>595969.5</v>
      </c>
      <c r="AC463" s="1">
        <v>64249.5</v>
      </c>
      <c r="AD463" s="1">
        <v>1265050.5</v>
      </c>
      <c r="AE463" s="1">
        <v>724707.5</v>
      </c>
      <c r="AF463" s="1">
        <v>2718418.5</v>
      </c>
      <c r="AG463" s="1">
        <v>1956286.5</v>
      </c>
      <c r="AH463" s="1">
        <v>5601899.8394999998</v>
      </c>
      <c r="AI463" s="1">
        <v>13401924.339499999</v>
      </c>
      <c r="AJ463" s="1">
        <v>2003188.63</v>
      </c>
      <c r="AK463" s="1">
        <v>11398735.7095</v>
      </c>
      <c r="AL463" s="33">
        <v>13201605.4695</v>
      </c>
      <c r="AM463" s="1">
        <v>384780.7</v>
      </c>
      <c r="AN463" s="1">
        <v>384780.7</v>
      </c>
      <c r="AO463" s="1">
        <v>400866.85</v>
      </c>
      <c r="AP463" s="1">
        <v>400866.85</v>
      </c>
      <c r="AQ463" s="1">
        <v>5147.5600000000004</v>
      </c>
      <c r="AR463" s="1">
        <v>5147.5600000000004</v>
      </c>
      <c r="AS463" s="1">
        <v>5147.5600000000004</v>
      </c>
      <c r="AT463" s="1">
        <v>5147.5600000000004</v>
      </c>
      <c r="AU463" s="1">
        <v>6434.46</v>
      </c>
      <c r="AV463" s="1">
        <v>1010853.66</v>
      </c>
      <c r="AW463" s="1">
        <v>401109.29</v>
      </c>
      <c r="AX463" s="1">
        <v>157451.22</v>
      </c>
      <c r="AY463" s="1">
        <v>3167733.9700000007</v>
      </c>
      <c r="AZ463" s="1">
        <v>28429160.57</v>
      </c>
      <c r="BA463" s="1">
        <v>1024730.04</v>
      </c>
      <c r="BB463" s="1">
        <v>3688.1400000000003</v>
      </c>
      <c r="BC463" s="1">
        <v>570567.72</v>
      </c>
    </row>
    <row r="464" spans="1:55" x14ac:dyDescent="0.25">
      <c r="A464" s="143" t="s">
        <v>954</v>
      </c>
      <c r="B464" s="10" t="s">
        <v>955</v>
      </c>
      <c r="C464">
        <v>75.319999999999993</v>
      </c>
      <c r="D464" s="1">
        <v>1103442.1100000001</v>
      </c>
      <c r="E464" s="1">
        <v>641191.79999999993</v>
      </c>
      <c r="F464" s="12">
        <v>0.58108331573461514</v>
      </c>
      <c r="G464" s="28">
        <v>1</v>
      </c>
      <c r="H464" s="1">
        <v>66735.02</v>
      </c>
      <c r="I464" s="1">
        <v>530847.59</v>
      </c>
      <c r="J464" s="1">
        <v>597582.61</v>
      </c>
      <c r="K464" s="30">
        <v>1.05731</v>
      </c>
      <c r="L464" s="1">
        <v>262249.38</v>
      </c>
      <c r="M464" s="1">
        <v>86927.64</v>
      </c>
      <c r="N464" s="1">
        <v>29748.639999999999</v>
      </c>
      <c r="O464" s="1">
        <v>9916.2099999999991</v>
      </c>
      <c r="P464" s="1">
        <v>8495.69</v>
      </c>
      <c r="Q464" s="1">
        <v>25922.87</v>
      </c>
      <c r="R464" s="1">
        <v>5781.98</v>
      </c>
      <c r="S464" s="1">
        <v>10798.13</v>
      </c>
      <c r="T464" s="1">
        <v>9912.4</v>
      </c>
      <c r="U464" s="1">
        <v>7198.75</v>
      </c>
      <c r="V464" s="1">
        <v>14802.12</v>
      </c>
      <c r="W464" s="1">
        <v>12766.89</v>
      </c>
      <c r="X464" s="1">
        <v>12957.08</v>
      </c>
      <c r="Y464" s="1">
        <v>497477.78000000009</v>
      </c>
      <c r="Z464" s="1">
        <v>6778.7999999999993</v>
      </c>
      <c r="AA464" s="1">
        <v>9415</v>
      </c>
      <c r="AB464" s="1">
        <v>20261.079999999998</v>
      </c>
      <c r="AC464" s="1">
        <v>2184.2800000000002</v>
      </c>
      <c r="AD464" s="1">
        <v>43007.72</v>
      </c>
      <c r="AE464" s="1">
        <v>57938.79</v>
      </c>
      <c r="AF464" s="1">
        <v>92417.64</v>
      </c>
      <c r="AG464" s="1">
        <v>66507.56</v>
      </c>
      <c r="AH464" s="1">
        <v>191084.78531999997</v>
      </c>
      <c r="AI464" s="1">
        <v>489595.65531999996</v>
      </c>
      <c r="AJ464" s="1">
        <v>68102.080000000002</v>
      </c>
      <c r="AK464" s="1">
        <v>421493.57532</v>
      </c>
      <c r="AL464" s="33">
        <v>493498.58532000001</v>
      </c>
      <c r="AM464" s="1">
        <v>10582.78</v>
      </c>
      <c r="AN464" s="1">
        <v>10582.78</v>
      </c>
      <c r="AO464" s="1">
        <v>10582.78</v>
      </c>
      <c r="AP464" s="1">
        <v>10582.78</v>
      </c>
      <c r="AQ464" s="1">
        <v>1511.82</v>
      </c>
      <c r="AR464" s="1">
        <v>1511.82</v>
      </c>
      <c r="AS464" s="1">
        <v>1511.82</v>
      </c>
      <c r="AT464" s="1">
        <v>1511.82</v>
      </c>
      <c r="AU464" s="1">
        <v>2267.73</v>
      </c>
      <c r="AV464" s="1">
        <v>40063.4</v>
      </c>
      <c r="AW464" s="1">
        <v>15897.25</v>
      </c>
      <c r="AX464" s="1">
        <v>5858.84</v>
      </c>
      <c r="AY464" s="1">
        <v>112465.62</v>
      </c>
      <c r="AZ464" s="1">
        <v>1103442.1100000001</v>
      </c>
      <c r="BA464" s="1">
        <v>17539.97</v>
      </c>
      <c r="BB464" s="1">
        <v>1162.5900000000001</v>
      </c>
      <c r="BC464" s="1">
        <v>17306.05</v>
      </c>
    </row>
    <row r="465" spans="1:55" x14ac:dyDescent="0.25">
      <c r="A465" s="143" t="s">
        <v>956</v>
      </c>
      <c r="B465" s="10" t="s">
        <v>957</v>
      </c>
      <c r="C465">
        <v>134.97999999999999</v>
      </c>
      <c r="D465" s="1">
        <v>1986790.27</v>
      </c>
      <c r="E465" s="1">
        <v>1200390.8699999999</v>
      </c>
      <c r="F465" s="12">
        <v>0.60418600197795402</v>
      </c>
      <c r="G465" s="28">
        <v>1</v>
      </c>
      <c r="H465" s="1">
        <v>104597.65</v>
      </c>
      <c r="I465" s="1">
        <v>1001711.85</v>
      </c>
      <c r="J465" s="1">
        <v>1106309.5</v>
      </c>
      <c r="K465" s="30">
        <v>1.05731</v>
      </c>
      <c r="L465" s="1">
        <v>468580.83</v>
      </c>
      <c r="M465" s="1">
        <v>153969.63</v>
      </c>
      <c r="N465" s="1">
        <v>54327.06</v>
      </c>
      <c r="O465" s="1">
        <v>18073.66</v>
      </c>
      <c r="P465" s="1">
        <v>15329.35</v>
      </c>
      <c r="Q465" s="1">
        <v>47155.32</v>
      </c>
      <c r="R465" s="1">
        <v>10921.52</v>
      </c>
      <c r="S465" s="1">
        <v>19796.580000000002</v>
      </c>
      <c r="T465" s="1">
        <v>18172.740000000002</v>
      </c>
      <c r="U465" s="1">
        <v>13197.72</v>
      </c>
      <c r="V465" s="1">
        <v>27137.23</v>
      </c>
      <c r="W465" s="1">
        <v>23405.96</v>
      </c>
      <c r="X465" s="1">
        <v>23754.639999999999</v>
      </c>
      <c r="Y465" s="1">
        <v>893822.23999999987</v>
      </c>
      <c r="Z465" s="1">
        <v>12148.199999999999</v>
      </c>
      <c r="AA465" s="1">
        <v>16872.5</v>
      </c>
      <c r="AB465" s="1">
        <v>36309.619999999995</v>
      </c>
      <c r="AC465" s="1">
        <v>3914.4199999999996</v>
      </c>
      <c r="AD465" s="1">
        <v>77073.579999999987</v>
      </c>
      <c r="AE465" s="1">
        <v>102024.96999999999</v>
      </c>
      <c r="AF465" s="1">
        <v>165620.45999999996</v>
      </c>
      <c r="AG465" s="1">
        <v>119187.33999999998</v>
      </c>
      <c r="AH465" s="1">
        <v>344878.03697999998</v>
      </c>
      <c r="AI465" s="1">
        <v>878029.12697999994</v>
      </c>
      <c r="AJ465" s="1">
        <v>122044.86</v>
      </c>
      <c r="AK465" s="1">
        <v>755984.26697999984</v>
      </c>
      <c r="AL465" s="33">
        <v>885023.51697999984</v>
      </c>
      <c r="AM465" s="1">
        <v>18897.830000000002</v>
      </c>
      <c r="AN465" s="1">
        <v>18897.830000000002</v>
      </c>
      <c r="AO465" s="1">
        <v>19653.740000000002</v>
      </c>
      <c r="AP465" s="1">
        <v>19653.740000000002</v>
      </c>
      <c r="AQ465" s="1">
        <v>3779.56</v>
      </c>
      <c r="AR465" s="1">
        <v>3779.56</v>
      </c>
      <c r="AS465" s="1">
        <v>3779.56</v>
      </c>
      <c r="AT465" s="1">
        <v>3779.56</v>
      </c>
      <c r="AU465" s="1">
        <v>4535.47</v>
      </c>
      <c r="AV465" s="1">
        <v>71811.75</v>
      </c>
      <c r="AW465" s="1">
        <v>28495.08</v>
      </c>
      <c r="AX465" s="1">
        <v>10880.7</v>
      </c>
      <c r="AY465" s="1">
        <v>207944.38</v>
      </c>
      <c r="AZ465" s="1">
        <v>1986790.27</v>
      </c>
      <c r="BA465" s="1">
        <v>22621.68</v>
      </c>
      <c r="BB465" s="1">
        <v>2987</v>
      </c>
      <c r="BC465" s="1">
        <v>22652.97</v>
      </c>
    </row>
    <row r="466" spans="1:55" x14ac:dyDescent="0.25">
      <c r="A466" s="10" t="s">
        <v>958</v>
      </c>
      <c r="B466" s="10" t="s">
        <v>959</v>
      </c>
      <c r="C466">
        <v>2037.95</v>
      </c>
      <c r="D466" s="1">
        <v>27342611.699999999</v>
      </c>
      <c r="E466" s="1">
        <v>28571884.240000002</v>
      </c>
      <c r="F466" s="12">
        <v>1.0449581244647528</v>
      </c>
      <c r="G466" s="28">
        <v>4</v>
      </c>
      <c r="H466" s="1">
        <v>2103.98</v>
      </c>
      <c r="I466" s="1">
        <v>1349365.94</v>
      </c>
      <c r="J466" s="1">
        <v>1351469.92</v>
      </c>
      <c r="K466" s="30">
        <v>1.05731</v>
      </c>
      <c r="L466" s="1">
        <v>6883499.5199999996</v>
      </c>
      <c r="M466" s="1">
        <v>1677086.07</v>
      </c>
      <c r="N466" s="1">
        <v>766476.21</v>
      </c>
      <c r="O466" s="1">
        <v>310163.59000000003</v>
      </c>
      <c r="P466" s="1">
        <v>229616.56</v>
      </c>
      <c r="Q466" s="1">
        <v>536718.03</v>
      </c>
      <c r="R466" s="1">
        <v>173459.52</v>
      </c>
      <c r="S466" s="1">
        <v>281651.42</v>
      </c>
      <c r="T466" s="1">
        <v>342804.11</v>
      </c>
      <c r="U466" s="1">
        <v>203364.92</v>
      </c>
      <c r="V466" s="1">
        <v>511906.94</v>
      </c>
      <c r="W466" s="1">
        <v>441521.65</v>
      </c>
      <c r="X466" s="1">
        <v>337963.84</v>
      </c>
      <c r="Y466" s="1">
        <v>12696232.379999999</v>
      </c>
      <c r="Z466" s="1">
        <v>179995.5</v>
      </c>
      <c r="AA466" s="1">
        <v>254743.75</v>
      </c>
      <c r="AB466" s="1">
        <v>548208.55000000005</v>
      </c>
      <c r="AC466" s="1">
        <v>59100.549999999996</v>
      </c>
      <c r="AD466" s="1">
        <v>581834.71</v>
      </c>
      <c r="AE466" s="1">
        <v>707138.64</v>
      </c>
      <c r="AF466" s="1">
        <v>2500564.65</v>
      </c>
      <c r="AG466" s="1">
        <v>1799509.85</v>
      </c>
      <c r="AH466" s="1">
        <v>4934293.3144499995</v>
      </c>
      <c r="AI466" s="1">
        <v>11565389.514449999</v>
      </c>
      <c r="AJ466" s="1">
        <v>1842653.25</v>
      </c>
      <c r="AK466" s="1">
        <v>9722736.2644500025</v>
      </c>
      <c r="AL466" s="33">
        <v>11670991.964450002</v>
      </c>
      <c r="AM466" s="1">
        <v>300097.53999999998</v>
      </c>
      <c r="AN466" s="1">
        <v>300097.53999999998</v>
      </c>
      <c r="AO466" s="1">
        <v>312948.06</v>
      </c>
      <c r="AP466" s="1">
        <v>312948.06</v>
      </c>
      <c r="AQ466" s="1">
        <v>9826.8700000000008</v>
      </c>
      <c r="AR466" s="1">
        <v>9826.8700000000008</v>
      </c>
      <c r="AS466" s="1">
        <v>10582.78</v>
      </c>
      <c r="AT466" s="1">
        <v>10582.78</v>
      </c>
      <c r="AU466" s="1">
        <v>12850.52</v>
      </c>
      <c r="AV466" s="1">
        <v>1092294.5900000001</v>
      </c>
      <c r="AW466" s="1">
        <v>433425.25</v>
      </c>
      <c r="AX466" s="1">
        <v>169906.36</v>
      </c>
      <c r="AY466" s="1">
        <v>2975387.22</v>
      </c>
      <c r="AZ466" s="1">
        <v>27342611.699999999</v>
      </c>
      <c r="BA466" s="1">
        <v>293601.33999999997</v>
      </c>
      <c r="BB466" s="1">
        <v>5.25</v>
      </c>
      <c r="BC466" s="1">
        <v>616739.1</v>
      </c>
    </row>
    <row r="467" spans="1:55" x14ac:dyDescent="0.25">
      <c r="A467" s="10" t="s">
        <v>1862</v>
      </c>
      <c r="B467" s="10" t="s">
        <v>1863</v>
      </c>
      <c r="C467">
        <v>307.56</v>
      </c>
      <c r="D467" s="1">
        <v>4094943.33</v>
      </c>
      <c r="E467" s="1">
        <v>3996873.9899999998</v>
      </c>
      <c r="F467" s="12">
        <v>0.97605111179890236</v>
      </c>
      <c r="G467" s="28">
        <v>3</v>
      </c>
      <c r="H467" s="1">
        <v>6710.82</v>
      </c>
      <c r="I467" s="1">
        <v>317332.19</v>
      </c>
      <c r="J467" s="1">
        <v>324043.01</v>
      </c>
      <c r="K467" s="30">
        <v>1.05731</v>
      </c>
      <c r="L467" s="1">
        <v>1059550.17</v>
      </c>
      <c r="M467" s="1">
        <v>211910.03</v>
      </c>
      <c r="N467" s="1">
        <v>110204.74</v>
      </c>
      <c r="O467" s="1">
        <v>48259.59</v>
      </c>
      <c r="P467" s="1">
        <v>36150.6</v>
      </c>
      <c r="Q467" s="1">
        <v>66590.17</v>
      </c>
      <c r="R467" s="1">
        <v>25697.7</v>
      </c>
      <c r="S467" s="1">
        <v>40792.959999999999</v>
      </c>
      <c r="T467" s="1">
        <v>55344.27</v>
      </c>
      <c r="U467" s="1">
        <v>30594.720000000001</v>
      </c>
      <c r="V467" s="1">
        <v>82645.210000000006</v>
      </c>
      <c r="W467" s="1">
        <v>71281.81</v>
      </c>
      <c r="X467" s="1">
        <v>48948.97</v>
      </c>
      <c r="Y467" s="1">
        <v>1887970.94</v>
      </c>
      <c r="Z467" s="1">
        <v>27313.200000000004</v>
      </c>
      <c r="AA467" s="1">
        <v>38445</v>
      </c>
      <c r="AB467" s="1">
        <v>82733.64</v>
      </c>
      <c r="AC467" s="1">
        <v>8919.24</v>
      </c>
      <c r="AD467" s="1">
        <v>87808.37</v>
      </c>
      <c r="AE467" s="1">
        <v>45874.61</v>
      </c>
      <c r="AF467" s="1">
        <v>377376.12</v>
      </c>
      <c r="AG467" s="1">
        <v>271575.48</v>
      </c>
      <c r="AH467" s="1">
        <v>750786.54155999993</v>
      </c>
      <c r="AI467" s="1">
        <v>1690832.20156</v>
      </c>
      <c r="AJ467" s="1">
        <v>278086.52</v>
      </c>
      <c r="AK467" s="1">
        <v>1412745.6815599997</v>
      </c>
      <c r="AL467" s="33">
        <v>1706769.3315599998</v>
      </c>
      <c r="AM467" s="1">
        <v>58205.31</v>
      </c>
      <c r="AN467" s="1">
        <v>58205.31</v>
      </c>
      <c r="AO467" s="1">
        <v>60473.05</v>
      </c>
      <c r="AP467" s="1">
        <v>60473.05</v>
      </c>
      <c r="AQ467" s="1">
        <v>1511.82</v>
      </c>
      <c r="AR467" s="1">
        <v>1511.82</v>
      </c>
      <c r="AS467" s="1">
        <v>1511.82</v>
      </c>
      <c r="AT467" s="1">
        <v>1511.82</v>
      </c>
      <c r="AU467" s="1">
        <v>1511.82</v>
      </c>
      <c r="AV467" s="1">
        <v>164789.07999999999</v>
      </c>
      <c r="AW467" s="1">
        <v>65388.72</v>
      </c>
      <c r="AX467" s="1">
        <v>25109.31</v>
      </c>
      <c r="AY467" s="1">
        <v>500202.93</v>
      </c>
      <c r="AZ467" s="1">
        <v>4094943.33</v>
      </c>
      <c r="BA467" s="1">
        <v>72580.36</v>
      </c>
      <c r="BB467" s="1">
        <v>26.759999999999998</v>
      </c>
      <c r="BC467" s="1">
        <v>90581.450000000026</v>
      </c>
    </row>
    <row r="468" spans="1:55" x14ac:dyDescent="0.25">
      <c r="A468" s="10" t="s">
        <v>1864</v>
      </c>
      <c r="B468" s="10" t="s">
        <v>1865</v>
      </c>
      <c r="C468">
        <v>85.25</v>
      </c>
      <c r="D468" s="1">
        <v>1038638.12</v>
      </c>
      <c r="E468" s="1">
        <v>1156287.96</v>
      </c>
      <c r="F468" s="12">
        <v>1.1132731773796247</v>
      </c>
      <c r="G468" s="28">
        <v>4</v>
      </c>
      <c r="H468" s="1">
        <v>79.92</v>
      </c>
      <c r="I468" s="1">
        <v>42174.25</v>
      </c>
      <c r="J468" s="1">
        <v>42254.17</v>
      </c>
      <c r="K468" s="30">
        <v>1.05731</v>
      </c>
      <c r="L468" s="1">
        <v>270829.95</v>
      </c>
      <c r="M468" s="1">
        <v>54165.99</v>
      </c>
      <c r="N468" s="1">
        <v>30252.28</v>
      </c>
      <c r="O468" s="1">
        <v>12965.26</v>
      </c>
      <c r="P468" s="1">
        <v>8843.6200000000008</v>
      </c>
      <c r="Q468" s="1">
        <v>19585.34</v>
      </c>
      <c r="R468" s="1">
        <v>6424.42</v>
      </c>
      <c r="S468" s="1">
        <v>11098.08</v>
      </c>
      <c r="T468" s="1">
        <v>14868.61</v>
      </c>
      <c r="U468" s="1">
        <v>8098.6</v>
      </c>
      <c r="V468" s="1">
        <v>22203.19</v>
      </c>
      <c r="W468" s="1">
        <v>19150.330000000002</v>
      </c>
      <c r="X468" s="1">
        <v>13316.99</v>
      </c>
      <c r="Y468" s="1">
        <v>491802.66</v>
      </c>
      <c r="Z468" s="1">
        <v>7560</v>
      </c>
      <c r="AA468" s="1">
        <v>10656.25</v>
      </c>
      <c r="AB468" s="1">
        <v>22932.25</v>
      </c>
      <c r="AC468" s="1">
        <v>2472.25</v>
      </c>
      <c r="AD468" s="1">
        <v>24338.870000000003</v>
      </c>
      <c r="AE468" s="1">
        <v>13447</v>
      </c>
      <c r="AF468" s="1">
        <v>104601.75</v>
      </c>
      <c r="AG468" s="1">
        <v>75275.75</v>
      </c>
      <c r="AH468" s="1">
        <v>186897.06975</v>
      </c>
      <c r="AI468" s="1">
        <v>448181.18975000002</v>
      </c>
      <c r="AJ468" s="1">
        <v>77080.490000000005</v>
      </c>
      <c r="AK468" s="1">
        <v>371100.69975000003</v>
      </c>
      <c r="AL468" s="33">
        <v>452598.66975</v>
      </c>
      <c r="AM468" s="1">
        <v>3023.65</v>
      </c>
      <c r="AN468" s="1">
        <v>3023.65</v>
      </c>
      <c r="AO468" s="1">
        <v>3023.65</v>
      </c>
      <c r="AP468" s="1">
        <v>3023.65</v>
      </c>
      <c r="AQ468" s="1">
        <v>2267.73</v>
      </c>
      <c r="AR468" s="1">
        <v>2267.73</v>
      </c>
      <c r="AS468" s="1">
        <v>2267.73</v>
      </c>
      <c r="AT468" s="1">
        <v>2267.73</v>
      </c>
      <c r="AU468" s="1">
        <v>3023.65</v>
      </c>
      <c r="AV468" s="1">
        <v>45354.79</v>
      </c>
      <c r="AW468" s="1">
        <v>17996.89</v>
      </c>
      <c r="AX468" s="1">
        <v>6695.81</v>
      </c>
      <c r="AY468" s="1">
        <v>94236.66</v>
      </c>
      <c r="AZ468" s="1">
        <v>1038638.12</v>
      </c>
      <c r="BA468" s="1">
        <v>4396.5600000000004</v>
      </c>
      <c r="BB468" s="1">
        <v>779.4</v>
      </c>
      <c r="BC468" s="1">
        <v>10871.97</v>
      </c>
    </row>
    <row r="469" spans="1:55" x14ac:dyDescent="0.25">
      <c r="A469" s="10" t="s">
        <v>960</v>
      </c>
      <c r="B469" s="10" t="s">
        <v>961</v>
      </c>
      <c r="C469">
        <v>1105.73</v>
      </c>
      <c r="D469" s="1">
        <v>15981765.800000001</v>
      </c>
      <c r="E469" s="1">
        <v>10857033.800000001</v>
      </c>
      <c r="F469" s="12">
        <v>0.67933881248591443</v>
      </c>
      <c r="G469" s="28">
        <v>1</v>
      </c>
      <c r="H469" s="1">
        <v>374749.62</v>
      </c>
      <c r="I469" s="1">
        <v>4140103.74</v>
      </c>
      <c r="J469" s="1">
        <v>4514853.3600000003</v>
      </c>
      <c r="K469" s="30">
        <v>1.05731</v>
      </c>
      <c r="L469" s="1">
        <v>3913348.81</v>
      </c>
      <c r="M469" s="1">
        <v>782669.76</v>
      </c>
      <c r="N469" s="1">
        <v>397601.42</v>
      </c>
      <c r="O469" s="1">
        <v>175751.35</v>
      </c>
      <c r="P469" s="1">
        <v>140966.76</v>
      </c>
      <c r="Q469" s="1">
        <v>243641.7</v>
      </c>
      <c r="R469" s="1">
        <v>94439.07</v>
      </c>
      <c r="S469" s="1">
        <v>146974.65</v>
      </c>
      <c r="T469" s="1">
        <v>201552.29</v>
      </c>
      <c r="U469" s="1">
        <v>110081.01</v>
      </c>
      <c r="V469" s="1">
        <v>300976.61</v>
      </c>
      <c r="W469" s="1">
        <v>259593.45</v>
      </c>
      <c r="X469" s="1">
        <v>176360.25</v>
      </c>
      <c r="Y469" s="1">
        <v>6943957.1300000008</v>
      </c>
      <c r="Z469" s="1">
        <v>97911</v>
      </c>
      <c r="AA469" s="1">
        <v>138216.25</v>
      </c>
      <c r="AB469" s="1">
        <v>297441.37</v>
      </c>
      <c r="AC469" s="1">
        <v>32066.17</v>
      </c>
      <c r="AD469" s="1">
        <v>631371.83000000007</v>
      </c>
      <c r="AE469" s="1">
        <v>165514.49</v>
      </c>
      <c r="AF469" s="1">
        <v>1356730.71</v>
      </c>
      <c r="AG469" s="1">
        <v>976359.59</v>
      </c>
      <c r="AH469" s="1">
        <v>2905369.1922299997</v>
      </c>
      <c r="AI469" s="1">
        <v>6600980.6022299994</v>
      </c>
      <c r="AJ469" s="1">
        <v>999767.89</v>
      </c>
      <c r="AK469" s="1">
        <v>5601212.7122300006</v>
      </c>
      <c r="AL469" s="33">
        <v>6658277.2922300007</v>
      </c>
      <c r="AM469" s="1">
        <v>281199.71000000002</v>
      </c>
      <c r="AN469" s="1">
        <v>281199.71000000002</v>
      </c>
      <c r="AO469" s="1">
        <v>293294.32</v>
      </c>
      <c r="AP469" s="1">
        <v>293294.32</v>
      </c>
      <c r="AQ469" s="1">
        <v>58205.31</v>
      </c>
      <c r="AR469" s="1">
        <v>58205.31</v>
      </c>
      <c r="AS469" s="1">
        <v>60473.05</v>
      </c>
      <c r="AT469" s="1">
        <v>60473.05</v>
      </c>
      <c r="AU469" s="1">
        <v>73323.58</v>
      </c>
      <c r="AV469" s="1">
        <v>592635.94999999995</v>
      </c>
      <c r="AW469" s="1">
        <v>235159.44</v>
      </c>
      <c r="AX469" s="1">
        <v>92067.48</v>
      </c>
      <c r="AY469" s="1">
        <v>2379531.2300000004</v>
      </c>
      <c r="AZ469" s="1">
        <v>15981765.800000001</v>
      </c>
      <c r="BA469" s="1">
        <v>744814.22</v>
      </c>
      <c r="BB469" s="1">
        <v>68262.430000000008</v>
      </c>
      <c r="BC469" s="1">
        <v>492199.97999999992</v>
      </c>
    </row>
    <row r="470" spans="1:55" x14ac:dyDescent="0.25">
      <c r="A470" s="10" t="s">
        <v>1866</v>
      </c>
      <c r="B470" s="10" t="s">
        <v>1867</v>
      </c>
      <c r="C470">
        <v>725.7</v>
      </c>
      <c r="D470" s="1">
        <v>10104481.890000001</v>
      </c>
      <c r="E470" s="1">
        <v>8463456.1799999997</v>
      </c>
      <c r="F470" s="12">
        <v>0.83759427471248593</v>
      </c>
      <c r="G470" s="28">
        <v>2</v>
      </c>
      <c r="H470" s="1">
        <v>21731.31</v>
      </c>
      <c r="I470" s="1">
        <v>1114519.53</v>
      </c>
      <c r="J470" s="1">
        <v>1136250.8400000001</v>
      </c>
      <c r="K470" s="30">
        <v>1.05731</v>
      </c>
      <c r="L470" s="1">
        <v>2497974.17</v>
      </c>
      <c r="M470" s="1">
        <v>499594.83</v>
      </c>
      <c r="N470" s="1">
        <v>260025.56</v>
      </c>
      <c r="O470" s="1">
        <v>115246.79</v>
      </c>
      <c r="P470" s="1">
        <v>87774.56</v>
      </c>
      <c r="Q470" s="1">
        <v>162166.66</v>
      </c>
      <c r="R470" s="1">
        <v>61674.49</v>
      </c>
      <c r="S470" s="1">
        <v>96583.34</v>
      </c>
      <c r="T470" s="1">
        <v>132165.44</v>
      </c>
      <c r="U470" s="1">
        <v>71987.58</v>
      </c>
      <c r="V470" s="1">
        <v>197361.71</v>
      </c>
      <c r="W470" s="1">
        <v>170225.21</v>
      </c>
      <c r="X470" s="1">
        <v>115893.88</v>
      </c>
      <c r="Y470" s="1">
        <v>4468674.2200000007</v>
      </c>
      <c r="Z470" s="1">
        <v>64315.799999999988</v>
      </c>
      <c r="AA470" s="1">
        <v>90712.499999999985</v>
      </c>
      <c r="AB470" s="1">
        <v>195213.3</v>
      </c>
      <c r="AC470" s="1">
        <v>21045.299999999996</v>
      </c>
      <c r="AD470" s="1">
        <v>414374.69999999995</v>
      </c>
      <c r="AE470" s="1">
        <v>110563.72</v>
      </c>
      <c r="AF470" s="1">
        <v>890433.89999999991</v>
      </c>
      <c r="AG470" s="1">
        <v>640793.09999999986</v>
      </c>
      <c r="AH470" s="1">
        <v>1822445.3906999999</v>
      </c>
      <c r="AI470" s="1">
        <v>4249897.7106999997</v>
      </c>
      <c r="AJ470" s="1">
        <v>656156.16000000003</v>
      </c>
      <c r="AK470" s="1">
        <v>3593741.5506999996</v>
      </c>
      <c r="AL470" s="33">
        <v>4287502.0106999995</v>
      </c>
      <c r="AM470" s="1">
        <v>148158.98000000001</v>
      </c>
      <c r="AN470" s="1">
        <v>148158.98000000001</v>
      </c>
      <c r="AO470" s="1">
        <v>154206.29</v>
      </c>
      <c r="AP470" s="1">
        <v>154206.29</v>
      </c>
      <c r="AQ470" s="1">
        <v>26456.959999999999</v>
      </c>
      <c r="AR470" s="1">
        <v>26456.959999999999</v>
      </c>
      <c r="AS470" s="1">
        <v>27212.87</v>
      </c>
      <c r="AT470" s="1">
        <v>27212.87</v>
      </c>
      <c r="AU470" s="1">
        <v>33260.18</v>
      </c>
      <c r="AV470" s="1">
        <v>388539.39</v>
      </c>
      <c r="AW470" s="1">
        <v>154173.41</v>
      </c>
      <c r="AX470" s="1">
        <v>60262.35</v>
      </c>
      <c r="AY470" s="1">
        <v>1348305.53</v>
      </c>
      <c r="AZ470" s="1">
        <v>10104481.890000001</v>
      </c>
      <c r="BA470" s="1">
        <v>196461.11</v>
      </c>
      <c r="BB470" s="1">
        <v>12953.5</v>
      </c>
      <c r="BC470" s="1">
        <v>224557.40000000005</v>
      </c>
    </row>
    <row r="471" spans="1:55" x14ac:dyDescent="0.25">
      <c r="A471" s="10" t="s">
        <v>1868</v>
      </c>
      <c r="B471" s="10" t="s">
        <v>1869</v>
      </c>
      <c r="C471">
        <v>155.96</v>
      </c>
      <c r="D471" s="1">
        <v>2091550.82</v>
      </c>
      <c r="E471" s="1">
        <v>1682526.48</v>
      </c>
      <c r="F471" s="12">
        <v>0.8044396836601847</v>
      </c>
      <c r="G471" s="28">
        <v>2</v>
      </c>
      <c r="H471" s="1">
        <v>9036.8700000000008</v>
      </c>
      <c r="I471" s="1">
        <v>1040716.9800000001</v>
      </c>
      <c r="J471" s="1">
        <v>1049753.8500000001</v>
      </c>
      <c r="K471" s="30">
        <v>1.05731</v>
      </c>
      <c r="L471" s="1">
        <v>520771.43</v>
      </c>
      <c r="M471" s="1">
        <v>104154.28</v>
      </c>
      <c r="N471" s="1">
        <v>55462.51</v>
      </c>
      <c r="O471" s="1">
        <v>24489.94</v>
      </c>
      <c r="P471" s="1">
        <v>17884.29</v>
      </c>
      <c r="Q471" s="1">
        <v>35253.620000000003</v>
      </c>
      <c r="R471" s="1">
        <v>12848.85</v>
      </c>
      <c r="S471" s="1">
        <v>20396.48</v>
      </c>
      <c r="T471" s="1">
        <v>28085.15</v>
      </c>
      <c r="U471" s="1">
        <v>15297.36</v>
      </c>
      <c r="V471" s="1">
        <v>41939.360000000001</v>
      </c>
      <c r="W471" s="1">
        <v>36172.85</v>
      </c>
      <c r="X471" s="1">
        <v>24474.48</v>
      </c>
      <c r="Y471" s="1">
        <v>937230.59999999986</v>
      </c>
      <c r="Z471" s="1">
        <v>13616.999999999998</v>
      </c>
      <c r="AA471" s="1">
        <v>19495</v>
      </c>
      <c r="AB471" s="1">
        <v>41953.24</v>
      </c>
      <c r="AC471" s="1">
        <v>4522.84</v>
      </c>
      <c r="AD471" s="1">
        <v>89053.16</v>
      </c>
      <c r="AE471" s="1">
        <v>23913.059999999998</v>
      </c>
      <c r="AF471" s="1">
        <v>191362.91999999998</v>
      </c>
      <c r="AG471" s="1">
        <v>137712.68</v>
      </c>
      <c r="AH471" s="1">
        <v>374207.28996000002</v>
      </c>
      <c r="AI471" s="1">
        <v>895837.18995999999</v>
      </c>
      <c r="AJ471" s="1">
        <v>141014.35</v>
      </c>
      <c r="AK471" s="1">
        <v>754822.83996000013</v>
      </c>
      <c r="AL471" s="33">
        <v>903918.71996000013</v>
      </c>
      <c r="AM471" s="1">
        <v>29480.61</v>
      </c>
      <c r="AN471" s="1">
        <v>29480.61</v>
      </c>
      <c r="AO471" s="1">
        <v>30992.44</v>
      </c>
      <c r="AP471" s="1">
        <v>30992.44</v>
      </c>
      <c r="AQ471" s="1">
        <v>0</v>
      </c>
      <c r="AR471" s="1">
        <v>0</v>
      </c>
      <c r="AS471" s="1">
        <v>0</v>
      </c>
      <c r="AT471" s="1">
        <v>0</v>
      </c>
      <c r="AU471" s="1">
        <v>755.91</v>
      </c>
      <c r="AV471" s="1">
        <v>83150.45</v>
      </c>
      <c r="AW471" s="1">
        <v>32994.31</v>
      </c>
      <c r="AX471" s="1">
        <v>12554.65</v>
      </c>
      <c r="AY471" s="1">
        <v>250401.42</v>
      </c>
      <c r="AZ471" s="1">
        <v>2091550.82</v>
      </c>
      <c r="BA471" s="1">
        <v>98581.3</v>
      </c>
      <c r="BB471" s="1">
        <v>3.61</v>
      </c>
      <c r="BC471" s="1">
        <v>68728.22</v>
      </c>
    </row>
    <row r="472" spans="1:55" x14ac:dyDescent="0.25">
      <c r="A472" s="10" t="s">
        <v>962</v>
      </c>
      <c r="B472" s="10" t="s">
        <v>963</v>
      </c>
      <c r="C472">
        <v>185.32</v>
      </c>
      <c r="D472" s="1">
        <v>2776199.64</v>
      </c>
      <c r="E472" s="1">
        <v>1970863.25</v>
      </c>
      <c r="F472" s="12">
        <v>0.70991409320980958</v>
      </c>
      <c r="G472" s="28">
        <v>1</v>
      </c>
      <c r="H472" s="1">
        <v>42502</v>
      </c>
      <c r="I472" s="1">
        <v>1108618.0900000001</v>
      </c>
      <c r="J472" s="1">
        <v>1151120.0900000001</v>
      </c>
      <c r="K472" s="30">
        <v>1.05731</v>
      </c>
      <c r="L472" s="1">
        <v>658601.9</v>
      </c>
      <c r="M472" s="1">
        <v>219512</v>
      </c>
      <c r="N472" s="1">
        <v>76024.31</v>
      </c>
      <c r="O472" s="1">
        <v>24790.53</v>
      </c>
      <c r="P472" s="1">
        <v>21483.66</v>
      </c>
      <c r="Q472" s="1">
        <v>66148.02</v>
      </c>
      <c r="R472" s="1">
        <v>15418.62</v>
      </c>
      <c r="S472" s="1">
        <v>27595.24</v>
      </c>
      <c r="T472" s="1">
        <v>24781.02</v>
      </c>
      <c r="U472" s="1">
        <v>18296.84</v>
      </c>
      <c r="V472" s="1">
        <v>37005.32</v>
      </c>
      <c r="W472" s="1">
        <v>31917.22</v>
      </c>
      <c r="X472" s="1">
        <v>33112.53</v>
      </c>
      <c r="Y472" s="1">
        <v>1254687.2100000002</v>
      </c>
      <c r="Z472" s="1">
        <v>16678.8</v>
      </c>
      <c r="AA472" s="1">
        <v>23165</v>
      </c>
      <c r="AB472" s="1">
        <v>49851.08</v>
      </c>
      <c r="AC472" s="1">
        <v>5374.28</v>
      </c>
      <c r="AD472" s="1">
        <v>105817.72</v>
      </c>
      <c r="AE472" s="1">
        <v>144364.28</v>
      </c>
      <c r="AF472" s="1">
        <v>227387.63999999998</v>
      </c>
      <c r="AG472" s="1">
        <v>163637.56</v>
      </c>
      <c r="AH472" s="1">
        <v>483161.63831999997</v>
      </c>
      <c r="AI472" s="1">
        <v>1219437.99832</v>
      </c>
      <c r="AJ472" s="1">
        <v>167560.78</v>
      </c>
      <c r="AK472" s="1">
        <v>1051877.2183200002</v>
      </c>
      <c r="AL472" s="33">
        <v>1229040.8983200002</v>
      </c>
      <c r="AM472" s="1">
        <v>34016.089999999997</v>
      </c>
      <c r="AN472" s="1">
        <v>34016.089999999997</v>
      </c>
      <c r="AO472" s="1">
        <v>35527.919999999998</v>
      </c>
      <c r="AP472" s="1">
        <v>35527.919999999998</v>
      </c>
      <c r="AQ472" s="1">
        <v>0</v>
      </c>
      <c r="AR472" s="1">
        <v>0</v>
      </c>
      <c r="AS472" s="1">
        <v>0</v>
      </c>
      <c r="AT472" s="1">
        <v>0</v>
      </c>
      <c r="AU472" s="1">
        <v>0</v>
      </c>
      <c r="AV472" s="1">
        <v>99024.63</v>
      </c>
      <c r="AW472" s="1">
        <v>39293.22</v>
      </c>
      <c r="AX472" s="1">
        <v>15065.58</v>
      </c>
      <c r="AY472" s="1">
        <v>292471.45</v>
      </c>
      <c r="AZ472" s="1">
        <v>2776199.64</v>
      </c>
      <c r="BA472" s="1">
        <v>109730.07999999999</v>
      </c>
      <c r="BB472" s="1">
        <v>0</v>
      </c>
      <c r="BC472" s="1">
        <v>94936.97</v>
      </c>
    </row>
    <row r="473" spans="1:55" x14ac:dyDescent="0.25">
      <c r="A473" s="10" t="s">
        <v>964</v>
      </c>
      <c r="B473" s="10" t="s">
        <v>965</v>
      </c>
      <c r="C473">
        <v>84.14</v>
      </c>
      <c r="D473" s="1">
        <v>1058301.9099999999</v>
      </c>
      <c r="E473" s="1">
        <v>889341.92</v>
      </c>
      <c r="F473" s="12">
        <v>0.84034802507348783</v>
      </c>
      <c r="G473" s="28">
        <v>2</v>
      </c>
      <c r="H473" s="1">
        <v>2519.59</v>
      </c>
      <c r="I473" s="1">
        <v>243825.68999999997</v>
      </c>
      <c r="J473" s="1">
        <v>246345.27999999997</v>
      </c>
      <c r="K473" s="30">
        <v>1.05731</v>
      </c>
      <c r="L473" s="1">
        <v>268669.07</v>
      </c>
      <c r="M473" s="1">
        <v>53733.81</v>
      </c>
      <c r="N473" s="1">
        <v>29531.98</v>
      </c>
      <c r="O473" s="1">
        <v>12965.26</v>
      </c>
      <c r="P473" s="1">
        <v>8824.01</v>
      </c>
      <c r="Q473" s="1">
        <v>18018.509999999998</v>
      </c>
      <c r="R473" s="1">
        <v>6424.42</v>
      </c>
      <c r="S473" s="1">
        <v>11098.08</v>
      </c>
      <c r="T473" s="1">
        <v>14868.61</v>
      </c>
      <c r="U473" s="1">
        <v>8098.6</v>
      </c>
      <c r="V473" s="1">
        <v>22203.19</v>
      </c>
      <c r="W473" s="1">
        <v>19150.330000000002</v>
      </c>
      <c r="X473" s="1">
        <v>13316.99</v>
      </c>
      <c r="Y473" s="1">
        <v>486902.86</v>
      </c>
      <c r="Z473" s="1">
        <v>7378.2000000000007</v>
      </c>
      <c r="AA473" s="1">
        <v>10517.5</v>
      </c>
      <c r="AB473" s="1">
        <v>22633.66</v>
      </c>
      <c r="AC473" s="1">
        <v>2440.06</v>
      </c>
      <c r="AD473" s="1">
        <v>48043.94</v>
      </c>
      <c r="AE473" s="1">
        <v>12634.53</v>
      </c>
      <c r="AF473" s="1">
        <v>103239.78</v>
      </c>
      <c r="AG473" s="1">
        <v>74295.62</v>
      </c>
      <c r="AH473" s="1">
        <v>186627.55313999997</v>
      </c>
      <c r="AI473" s="1">
        <v>467810.84313999995</v>
      </c>
      <c r="AJ473" s="1">
        <v>76076.86</v>
      </c>
      <c r="AK473" s="1">
        <v>391733.98314000003</v>
      </c>
      <c r="AL473" s="33">
        <v>472170.80314000003</v>
      </c>
      <c r="AM473" s="1">
        <v>7559.13</v>
      </c>
      <c r="AN473" s="1">
        <v>7559.13</v>
      </c>
      <c r="AO473" s="1">
        <v>7559.13</v>
      </c>
      <c r="AP473" s="1">
        <v>7559.13</v>
      </c>
      <c r="AQ473" s="1">
        <v>0</v>
      </c>
      <c r="AR473" s="1">
        <v>0</v>
      </c>
      <c r="AS473" s="1">
        <v>0</v>
      </c>
      <c r="AT473" s="1">
        <v>0</v>
      </c>
      <c r="AU473" s="1">
        <v>0</v>
      </c>
      <c r="AV473" s="1">
        <v>44598.87</v>
      </c>
      <c r="AW473" s="1">
        <v>17696.939999999999</v>
      </c>
      <c r="AX473" s="1">
        <v>6695.81</v>
      </c>
      <c r="AY473" s="1">
        <v>99228.14</v>
      </c>
      <c r="AZ473" s="1">
        <v>1058301.9099999999</v>
      </c>
      <c r="BA473" s="1">
        <v>14414.740000000002</v>
      </c>
      <c r="BB473" s="1">
        <v>0</v>
      </c>
      <c r="BC473" s="1">
        <v>18499.91</v>
      </c>
    </row>
    <row r="474" spans="1:55" x14ac:dyDescent="0.25">
      <c r="A474" s="10" t="s">
        <v>966</v>
      </c>
      <c r="B474" s="10" t="s">
        <v>967</v>
      </c>
      <c r="C474">
        <v>109.75</v>
      </c>
      <c r="D474" s="1">
        <v>1542033.9</v>
      </c>
      <c r="E474" s="1">
        <v>1294645.46</v>
      </c>
      <c r="F474" s="12">
        <v>0.83957003798684327</v>
      </c>
      <c r="G474" s="28">
        <v>2</v>
      </c>
      <c r="H474" s="1">
        <v>3980.05</v>
      </c>
      <c r="I474" s="1">
        <v>814121.29</v>
      </c>
      <c r="J474" s="1">
        <v>818101.34000000008</v>
      </c>
      <c r="K474" s="30">
        <v>1.05731</v>
      </c>
      <c r="L474" s="1">
        <v>393279.67</v>
      </c>
      <c r="M474" s="1">
        <v>78655.929999999993</v>
      </c>
      <c r="N474" s="1">
        <v>38895.79</v>
      </c>
      <c r="O474" s="1">
        <v>16566.72</v>
      </c>
      <c r="P474" s="1">
        <v>13614.26</v>
      </c>
      <c r="Q474" s="1">
        <v>21935.58</v>
      </c>
      <c r="R474" s="1">
        <v>8351.75</v>
      </c>
      <c r="S474" s="1">
        <v>14397.51</v>
      </c>
      <c r="T474" s="1">
        <v>18998.78</v>
      </c>
      <c r="U474" s="1">
        <v>10498.18</v>
      </c>
      <c r="V474" s="1">
        <v>28370.74</v>
      </c>
      <c r="W474" s="1">
        <v>24469.87</v>
      </c>
      <c r="X474" s="1">
        <v>17276.099999999999</v>
      </c>
      <c r="Y474" s="1">
        <v>685310.88</v>
      </c>
      <c r="Z474" s="1">
        <v>9810</v>
      </c>
      <c r="AA474" s="1">
        <v>13718.75</v>
      </c>
      <c r="AB474" s="1">
        <v>29522.75</v>
      </c>
      <c r="AC474" s="1">
        <v>3182.75</v>
      </c>
      <c r="AD474" s="1">
        <v>62667.25</v>
      </c>
      <c r="AE474" s="1">
        <v>15650.5</v>
      </c>
      <c r="AF474" s="1">
        <v>134663.25</v>
      </c>
      <c r="AG474" s="1">
        <v>96909.25</v>
      </c>
      <c r="AH474" s="1">
        <v>278829.70125000004</v>
      </c>
      <c r="AI474" s="1">
        <v>644954.20125000004</v>
      </c>
      <c r="AJ474" s="1">
        <v>99232.65</v>
      </c>
      <c r="AK474" s="1">
        <v>545721.55125000002</v>
      </c>
      <c r="AL474" s="33">
        <v>650641.22125000006</v>
      </c>
      <c r="AM474" s="1">
        <v>25701.040000000001</v>
      </c>
      <c r="AN474" s="1">
        <v>25701.040000000001</v>
      </c>
      <c r="AO474" s="1">
        <v>26456.959999999999</v>
      </c>
      <c r="AP474" s="1">
        <v>26456.959999999999</v>
      </c>
      <c r="AQ474" s="1">
        <v>2267.73</v>
      </c>
      <c r="AR474" s="1">
        <v>2267.73</v>
      </c>
      <c r="AS474" s="1">
        <v>2267.73</v>
      </c>
      <c r="AT474" s="1">
        <v>2267.73</v>
      </c>
      <c r="AU474" s="1">
        <v>3023.65</v>
      </c>
      <c r="AV474" s="1">
        <v>58205.31</v>
      </c>
      <c r="AW474" s="1">
        <v>23096.01</v>
      </c>
      <c r="AX474" s="1">
        <v>8369.77</v>
      </c>
      <c r="AY474" s="1">
        <v>206081.65999999997</v>
      </c>
      <c r="AZ474" s="1">
        <v>1542033.9</v>
      </c>
      <c r="BA474" s="1">
        <v>177476.88000000003</v>
      </c>
      <c r="BB474" s="1">
        <v>40.19</v>
      </c>
      <c r="BC474" s="1">
        <v>47787.6</v>
      </c>
    </row>
    <row r="475" spans="1:55" x14ac:dyDescent="0.25">
      <c r="A475" s="10" t="s">
        <v>968</v>
      </c>
      <c r="B475" s="10" t="s">
        <v>969</v>
      </c>
      <c r="C475">
        <v>903.5</v>
      </c>
      <c r="D475" s="1">
        <v>13732820.960000001</v>
      </c>
      <c r="E475" s="1">
        <v>9639396.9499999993</v>
      </c>
      <c r="F475" s="12">
        <v>0.70192402406446275</v>
      </c>
      <c r="G475" s="28">
        <v>1</v>
      </c>
      <c r="H475" s="1">
        <v>216186.91</v>
      </c>
      <c r="I475" s="1">
        <v>2576598.52</v>
      </c>
      <c r="J475" s="1">
        <v>2792785.43</v>
      </c>
      <c r="K475" s="30">
        <v>1.05731</v>
      </c>
      <c r="L475" s="1">
        <v>3224422.39</v>
      </c>
      <c r="M475" s="1">
        <v>1074699.97</v>
      </c>
      <c r="N475" s="1">
        <v>372684.39</v>
      </c>
      <c r="O475" s="1">
        <v>123952.68</v>
      </c>
      <c r="P475" s="1">
        <v>106857.31</v>
      </c>
      <c r="Q475" s="1">
        <v>322695.07</v>
      </c>
      <c r="R475" s="1">
        <v>77093.119999999995</v>
      </c>
      <c r="S475" s="1">
        <v>135276.67000000001</v>
      </c>
      <c r="T475" s="1">
        <v>123905.1</v>
      </c>
      <c r="U475" s="1">
        <v>90284.43</v>
      </c>
      <c r="V475" s="1">
        <v>185026.6</v>
      </c>
      <c r="W475" s="1">
        <v>159586.14000000001</v>
      </c>
      <c r="X475" s="1">
        <v>162323.42000000001</v>
      </c>
      <c r="Y475" s="1">
        <v>6158807.2899999982</v>
      </c>
      <c r="Z475" s="1">
        <v>81315</v>
      </c>
      <c r="AA475" s="1">
        <v>112937.5</v>
      </c>
      <c r="AB475" s="1">
        <v>243041.5</v>
      </c>
      <c r="AC475" s="1">
        <v>26201.5</v>
      </c>
      <c r="AD475" s="1">
        <v>515898.5</v>
      </c>
      <c r="AE475" s="1">
        <v>703826.5</v>
      </c>
      <c r="AF475" s="1">
        <v>1108594.5</v>
      </c>
      <c r="AG475" s="1">
        <v>797790.5</v>
      </c>
      <c r="AH475" s="1">
        <v>2398849.7294999999</v>
      </c>
      <c r="AI475" s="1">
        <v>5988455.2294999994</v>
      </c>
      <c r="AJ475" s="1">
        <v>816917.59</v>
      </c>
      <c r="AK475" s="1">
        <v>5171537.6394999996</v>
      </c>
      <c r="AL475" s="33">
        <v>6035272.7694999995</v>
      </c>
      <c r="AM475" s="1">
        <v>173860.03</v>
      </c>
      <c r="AN475" s="1">
        <v>173860.03</v>
      </c>
      <c r="AO475" s="1">
        <v>181419.17</v>
      </c>
      <c r="AP475" s="1">
        <v>181419.17</v>
      </c>
      <c r="AQ475" s="1">
        <v>14362.35</v>
      </c>
      <c r="AR475" s="1">
        <v>14362.35</v>
      </c>
      <c r="AS475" s="1">
        <v>15118.26</v>
      </c>
      <c r="AT475" s="1">
        <v>15118.26</v>
      </c>
      <c r="AU475" s="1">
        <v>18141.91</v>
      </c>
      <c r="AV475" s="1">
        <v>483784.45</v>
      </c>
      <c r="AW475" s="1">
        <v>191966.89</v>
      </c>
      <c r="AX475" s="1">
        <v>75327.94</v>
      </c>
      <c r="AY475" s="1">
        <v>1538740.81</v>
      </c>
      <c r="AZ475" s="1">
        <v>13732820.960000001</v>
      </c>
      <c r="BA475" s="1">
        <v>271799.02999999997</v>
      </c>
      <c r="BB475" s="1">
        <v>5837.72</v>
      </c>
      <c r="BC475" s="1">
        <v>304074.44</v>
      </c>
    </row>
    <row r="476" spans="1:55" x14ac:dyDescent="0.25">
      <c r="A476" s="10" t="s">
        <v>970</v>
      </c>
      <c r="B476" s="10" t="s">
        <v>971</v>
      </c>
      <c r="C476">
        <v>2853.5</v>
      </c>
      <c r="D476" s="1">
        <v>40984050.259999998</v>
      </c>
      <c r="E476" s="1">
        <v>29794205.899999999</v>
      </c>
      <c r="F476" s="12">
        <v>0.72697075352454443</v>
      </c>
      <c r="G476" s="28">
        <v>1</v>
      </c>
      <c r="H476" s="1">
        <v>298073.24</v>
      </c>
      <c r="I476" s="1">
        <v>6306058.1799999988</v>
      </c>
      <c r="J476" s="1">
        <v>6604131.419999999</v>
      </c>
      <c r="K476" s="30">
        <v>1.05731</v>
      </c>
      <c r="L476" s="1">
        <v>9786477.3000000007</v>
      </c>
      <c r="M476" s="1">
        <v>3261832.87</v>
      </c>
      <c r="N476" s="1">
        <v>1178376.81</v>
      </c>
      <c r="O476" s="1">
        <v>392516.82</v>
      </c>
      <c r="P476" s="1">
        <v>309912.42</v>
      </c>
      <c r="Q476" s="1">
        <v>1019930.96</v>
      </c>
      <c r="R476" s="1">
        <v>244128.22</v>
      </c>
      <c r="S476" s="1">
        <v>427726.23</v>
      </c>
      <c r="T476" s="1">
        <v>392366.15</v>
      </c>
      <c r="U476" s="1">
        <v>285250.8</v>
      </c>
      <c r="V476" s="1">
        <v>585917.57999999996</v>
      </c>
      <c r="W476" s="1">
        <v>505356.11</v>
      </c>
      <c r="X476" s="1">
        <v>513244.34</v>
      </c>
      <c r="Y476" s="1">
        <v>18903036.610000003</v>
      </c>
      <c r="Z476" s="1">
        <v>256815</v>
      </c>
      <c r="AA476" s="1">
        <v>356687.5</v>
      </c>
      <c r="AB476" s="1">
        <v>767591.5</v>
      </c>
      <c r="AC476" s="1">
        <v>82751.5</v>
      </c>
      <c r="AD476" s="1">
        <v>1629348.5</v>
      </c>
      <c r="AE476" s="1">
        <v>2222876.5</v>
      </c>
      <c r="AF476" s="1">
        <v>3501244.5</v>
      </c>
      <c r="AG476" s="1">
        <v>2519640.5</v>
      </c>
      <c r="AH476" s="1">
        <v>7054519.1805000007</v>
      </c>
      <c r="AI476" s="1">
        <v>18391474.680500001</v>
      </c>
      <c r="AJ476" s="1">
        <v>2580049.09</v>
      </c>
      <c r="AK476" s="1">
        <v>15811425.590500001</v>
      </c>
      <c r="AL476" s="33">
        <v>18539337.2905</v>
      </c>
      <c r="AM476" s="1">
        <v>259278.23</v>
      </c>
      <c r="AN476" s="1">
        <v>259278.23</v>
      </c>
      <c r="AO476" s="1">
        <v>269861.01</v>
      </c>
      <c r="AP476" s="1">
        <v>269861.01</v>
      </c>
      <c r="AQ476" s="1">
        <v>20409.650000000001</v>
      </c>
      <c r="AR476" s="1">
        <v>20409.650000000001</v>
      </c>
      <c r="AS476" s="1">
        <v>21165.56</v>
      </c>
      <c r="AT476" s="1">
        <v>21165.56</v>
      </c>
      <c r="AU476" s="1">
        <v>25701.040000000001</v>
      </c>
      <c r="AV476" s="1">
        <v>1529212.42</v>
      </c>
      <c r="AW476" s="1">
        <v>606795.35</v>
      </c>
      <c r="AX476" s="1">
        <v>238538.49</v>
      </c>
      <c r="AY476" s="1">
        <v>3541676.2</v>
      </c>
      <c r="AZ476" s="1">
        <v>40984050.259999998</v>
      </c>
      <c r="BA476" s="1">
        <v>269325.87</v>
      </c>
      <c r="BB476" s="1">
        <v>5614.33</v>
      </c>
      <c r="BC476" s="1">
        <v>663574.42999999993</v>
      </c>
    </row>
    <row r="477" spans="1:55" x14ac:dyDescent="0.25">
      <c r="A477" s="10" t="s">
        <v>972</v>
      </c>
      <c r="B477" s="10" t="s">
        <v>973</v>
      </c>
      <c r="C477">
        <v>4545.2299999999996</v>
      </c>
      <c r="D477" s="1">
        <v>59795299.609999999</v>
      </c>
      <c r="E477" s="1">
        <v>42711005.280000001</v>
      </c>
      <c r="F477" s="12">
        <v>0.71428700179733073</v>
      </c>
      <c r="G477" s="28">
        <v>1</v>
      </c>
      <c r="H477" s="1">
        <v>671396.36</v>
      </c>
      <c r="I477" s="1">
        <v>14325638.75</v>
      </c>
      <c r="J477" s="1">
        <v>14997035.109999999</v>
      </c>
      <c r="K477" s="30">
        <v>1.05731</v>
      </c>
      <c r="L477" s="1">
        <v>15067077.199999999</v>
      </c>
      <c r="M477" s="1">
        <v>3013415.44</v>
      </c>
      <c r="N477" s="1">
        <v>1636504.41</v>
      </c>
      <c r="O477" s="1">
        <v>726775.06</v>
      </c>
      <c r="P477" s="1">
        <v>507594.93</v>
      </c>
      <c r="Q477" s="1">
        <v>1016871.17</v>
      </c>
      <c r="R477" s="1">
        <v>388677.83</v>
      </c>
      <c r="S477" s="1">
        <v>605595.56000000006</v>
      </c>
      <c r="T477" s="1">
        <v>833468.31</v>
      </c>
      <c r="U477" s="1">
        <v>454121.68</v>
      </c>
      <c r="V477" s="1">
        <v>1244612.3</v>
      </c>
      <c r="W477" s="1">
        <v>1073482.78</v>
      </c>
      <c r="X477" s="1">
        <v>726676.25</v>
      </c>
      <c r="Y477" s="1">
        <v>27294872.919999998</v>
      </c>
      <c r="Z477" s="1">
        <v>403940.7</v>
      </c>
      <c r="AA477" s="1">
        <v>568153.75</v>
      </c>
      <c r="AB477" s="1">
        <v>1222666.8700000001</v>
      </c>
      <c r="AC477" s="1">
        <v>131811.66999999998</v>
      </c>
      <c r="AD477" s="1">
        <v>2595326.33</v>
      </c>
      <c r="AE477" s="1">
        <v>690530.57000000007</v>
      </c>
      <c r="AF477" s="1">
        <v>5576997.21</v>
      </c>
      <c r="AG477" s="1">
        <v>4013438.09</v>
      </c>
      <c r="AH477" s="1">
        <v>10652209.16973</v>
      </c>
      <c r="AI477" s="1">
        <v>25855074.359730002</v>
      </c>
      <c r="AJ477" s="1">
        <v>4109660.6</v>
      </c>
      <c r="AK477" s="1">
        <v>21745413.759730004</v>
      </c>
      <c r="AL477" s="33">
        <v>26090598.999730006</v>
      </c>
      <c r="AM477" s="1">
        <v>527627.42000000004</v>
      </c>
      <c r="AN477" s="1">
        <v>527627.42000000004</v>
      </c>
      <c r="AO477" s="1">
        <v>549548.9</v>
      </c>
      <c r="AP477" s="1">
        <v>549548.9</v>
      </c>
      <c r="AQ477" s="1">
        <v>88441.84</v>
      </c>
      <c r="AR477" s="1">
        <v>88441.84</v>
      </c>
      <c r="AS477" s="1">
        <v>92221.41</v>
      </c>
      <c r="AT477" s="1">
        <v>92221.41</v>
      </c>
      <c r="AU477" s="1">
        <v>111119.24</v>
      </c>
      <c r="AV477" s="1">
        <v>2436308.2799999998</v>
      </c>
      <c r="AW477" s="1">
        <v>966733.28</v>
      </c>
      <c r="AX477" s="1">
        <v>379987.63</v>
      </c>
      <c r="AY477" s="1">
        <v>6409827.5700000003</v>
      </c>
      <c r="AZ477" s="1">
        <v>59795299.609999999</v>
      </c>
      <c r="BA477" s="1">
        <v>703157.15999999992</v>
      </c>
      <c r="BB477" s="1">
        <v>67033.599999999991</v>
      </c>
      <c r="BC477" s="1">
        <v>1520773.43</v>
      </c>
    </row>
    <row r="478" spans="1:55" x14ac:dyDescent="0.25">
      <c r="A478" s="10" t="s">
        <v>974</v>
      </c>
      <c r="B478" s="10" t="s">
        <v>975</v>
      </c>
      <c r="C478">
        <v>169</v>
      </c>
      <c r="D478" s="1">
        <v>2446162.7599999998</v>
      </c>
      <c r="E478" s="1">
        <v>2681223.0100000002</v>
      </c>
      <c r="F478" s="12">
        <v>1.0960934627260863</v>
      </c>
      <c r="G478" s="28">
        <v>4</v>
      </c>
      <c r="H478" s="1">
        <v>188.22</v>
      </c>
      <c r="I478" s="1">
        <v>130232.91000000002</v>
      </c>
      <c r="J478" s="1">
        <v>130421.13000000002</v>
      </c>
      <c r="K478" s="30">
        <v>1.05731</v>
      </c>
      <c r="L478" s="1">
        <v>592493.81000000006</v>
      </c>
      <c r="M478" s="1">
        <v>197478.18</v>
      </c>
      <c r="N478" s="1">
        <v>69413.5</v>
      </c>
      <c r="O478" s="1">
        <v>23137.83</v>
      </c>
      <c r="P478" s="1">
        <v>19142.02</v>
      </c>
      <c r="Q478" s="1">
        <v>59890.77</v>
      </c>
      <c r="R478" s="1">
        <v>14133.73</v>
      </c>
      <c r="S478" s="1">
        <v>25195.65</v>
      </c>
      <c r="T478" s="1">
        <v>23128.95</v>
      </c>
      <c r="U478" s="1">
        <v>16797.099999999999</v>
      </c>
      <c r="V478" s="1">
        <v>34538.29</v>
      </c>
      <c r="W478" s="1">
        <v>29789.41</v>
      </c>
      <c r="X478" s="1">
        <v>30233.18</v>
      </c>
      <c r="Y478" s="1">
        <v>1135372.4199999997</v>
      </c>
      <c r="Z478" s="1">
        <v>15210</v>
      </c>
      <c r="AA478" s="1">
        <v>21125</v>
      </c>
      <c r="AB478" s="1">
        <v>45461</v>
      </c>
      <c r="AC478" s="1">
        <v>4901</v>
      </c>
      <c r="AD478" s="1">
        <v>48249.5</v>
      </c>
      <c r="AE478" s="1">
        <v>131651</v>
      </c>
      <c r="AF478" s="1">
        <v>207363</v>
      </c>
      <c r="AG478" s="1">
        <v>149227</v>
      </c>
      <c r="AH478" s="1">
        <v>432466.70999999996</v>
      </c>
      <c r="AI478" s="1">
        <v>1055654.21</v>
      </c>
      <c r="AJ478" s="1">
        <v>152804.73000000001</v>
      </c>
      <c r="AK478" s="1">
        <v>902849.48</v>
      </c>
      <c r="AL478" s="33">
        <v>1064411.44</v>
      </c>
      <c r="AM478" s="1">
        <v>24189.22</v>
      </c>
      <c r="AN478" s="1">
        <v>24189.22</v>
      </c>
      <c r="AO478" s="1">
        <v>25701.040000000001</v>
      </c>
      <c r="AP478" s="1">
        <v>25701.040000000001</v>
      </c>
      <c r="AQ478" s="1">
        <v>1511.82</v>
      </c>
      <c r="AR478" s="1">
        <v>1511.82</v>
      </c>
      <c r="AS478" s="1">
        <v>1511.82</v>
      </c>
      <c r="AT478" s="1">
        <v>1511.82</v>
      </c>
      <c r="AU478" s="1">
        <v>1511.82</v>
      </c>
      <c r="AV478" s="1">
        <v>89953.67</v>
      </c>
      <c r="AW478" s="1">
        <v>35693.839999999997</v>
      </c>
      <c r="AX478" s="1">
        <v>13391.63</v>
      </c>
      <c r="AY478" s="1">
        <v>246378.76000000004</v>
      </c>
      <c r="AZ478" s="1">
        <v>2446162.7599999998</v>
      </c>
      <c r="BA478" s="1">
        <v>15401.239999999998</v>
      </c>
      <c r="BB478" s="1">
        <v>1.18</v>
      </c>
      <c r="BC478" s="1">
        <v>42248.880000000005</v>
      </c>
    </row>
    <row r="479" spans="1:55" x14ac:dyDescent="0.25">
      <c r="A479" s="10" t="s">
        <v>976</v>
      </c>
      <c r="B479" s="10" t="s">
        <v>977</v>
      </c>
      <c r="C479">
        <v>234.32</v>
      </c>
      <c r="D479" s="1">
        <v>3098222.9</v>
      </c>
      <c r="E479" s="1">
        <v>2794157.05</v>
      </c>
      <c r="F479" s="12">
        <v>0.90185798123175709</v>
      </c>
      <c r="G479" s="28">
        <v>3</v>
      </c>
      <c r="H479" s="1">
        <v>5077.3900000000003</v>
      </c>
      <c r="I479" s="1">
        <v>213045.65000000002</v>
      </c>
      <c r="J479" s="1">
        <v>218123.04000000004</v>
      </c>
      <c r="K479" s="30">
        <v>1.05731</v>
      </c>
      <c r="L479" s="1">
        <v>779356.41</v>
      </c>
      <c r="M479" s="1">
        <v>155871.28</v>
      </c>
      <c r="N479" s="1">
        <v>83553.919999999998</v>
      </c>
      <c r="O479" s="1">
        <v>36734.910000000003</v>
      </c>
      <c r="P479" s="1">
        <v>26396.7</v>
      </c>
      <c r="Q479" s="1">
        <v>51705.31</v>
      </c>
      <c r="R479" s="1">
        <v>19273.28</v>
      </c>
      <c r="S479" s="1">
        <v>30894.67</v>
      </c>
      <c r="T479" s="1">
        <v>42127.73</v>
      </c>
      <c r="U479" s="1">
        <v>23395.96</v>
      </c>
      <c r="V479" s="1">
        <v>62909.04</v>
      </c>
      <c r="W479" s="1">
        <v>54259.28</v>
      </c>
      <c r="X479" s="1">
        <v>37071.64</v>
      </c>
      <c r="Y479" s="1">
        <v>1403550.13</v>
      </c>
      <c r="Z479" s="1">
        <v>20953.8</v>
      </c>
      <c r="AA479" s="1">
        <v>29290</v>
      </c>
      <c r="AB479" s="1">
        <v>63032.08</v>
      </c>
      <c r="AC479" s="1">
        <v>6795.28</v>
      </c>
      <c r="AD479" s="1">
        <v>133796.72</v>
      </c>
      <c r="AE479" s="1">
        <v>36139.660000000003</v>
      </c>
      <c r="AF479" s="1">
        <v>287510.64</v>
      </c>
      <c r="AG479" s="1">
        <v>206904.56</v>
      </c>
      <c r="AH479" s="1">
        <v>552401.86332</v>
      </c>
      <c r="AI479" s="1">
        <v>1336824.60332</v>
      </c>
      <c r="AJ479" s="1">
        <v>211865.11</v>
      </c>
      <c r="AK479" s="1">
        <v>1124959.4933200004</v>
      </c>
      <c r="AL479" s="33">
        <v>1348966.5833200004</v>
      </c>
      <c r="AM479" s="1">
        <v>32504.26</v>
      </c>
      <c r="AN479" s="1">
        <v>32504.26</v>
      </c>
      <c r="AO479" s="1">
        <v>34016.089999999997</v>
      </c>
      <c r="AP479" s="1">
        <v>34016.089999999997</v>
      </c>
      <c r="AQ479" s="1">
        <v>3023.65</v>
      </c>
      <c r="AR479" s="1">
        <v>3023.65</v>
      </c>
      <c r="AS479" s="1">
        <v>3779.56</v>
      </c>
      <c r="AT479" s="1">
        <v>3779.56</v>
      </c>
      <c r="AU479" s="1">
        <v>4535.47</v>
      </c>
      <c r="AV479" s="1">
        <v>125481.59</v>
      </c>
      <c r="AW479" s="1">
        <v>49791.41</v>
      </c>
      <c r="AX479" s="1">
        <v>19250.47</v>
      </c>
      <c r="AY479" s="1">
        <v>345706.05999999994</v>
      </c>
      <c r="AZ479" s="1">
        <v>3098222.9</v>
      </c>
      <c r="BA479" s="1">
        <v>26283.820000000003</v>
      </c>
      <c r="BB479" s="1">
        <v>112.39</v>
      </c>
      <c r="BC479" s="1">
        <v>65822.009999999995</v>
      </c>
    </row>
    <row r="480" spans="1:55" x14ac:dyDescent="0.25">
      <c r="A480" s="10" t="s">
        <v>978</v>
      </c>
      <c r="B480" s="10" t="s">
        <v>979</v>
      </c>
      <c r="C480">
        <v>2278.25</v>
      </c>
      <c r="D480" s="1">
        <v>35758518.649999999</v>
      </c>
      <c r="E480" s="1">
        <v>25596620.600000001</v>
      </c>
      <c r="F480" s="12">
        <v>0.7158188193011179</v>
      </c>
      <c r="G480" s="28">
        <v>1</v>
      </c>
      <c r="H480" s="1">
        <v>491325.67</v>
      </c>
      <c r="I480" s="1">
        <v>15877244.619999999</v>
      </c>
      <c r="J480" s="1">
        <v>16368570.289999999</v>
      </c>
      <c r="K480" s="30">
        <v>1.05731</v>
      </c>
      <c r="L480" s="1">
        <v>8289000.4400000004</v>
      </c>
      <c r="M480" s="1">
        <v>2044435.76</v>
      </c>
      <c r="N480" s="1">
        <v>861161.77</v>
      </c>
      <c r="O480" s="1">
        <v>345842.45</v>
      </c>
      <c r="P480" s="1">
        <v>309478.59999999998</v>
      </c>
      <c r="Q480" s="1">
        <v>608822.06000000006</v>
      </c>
      <c r="R480" s="1">
        <v>194017.69</v>
      </c>
      <c r="S480" s="1">
        <v>316145.48</v>
      </c>
      <c r="T480" s="1">
        <v>380801.67</v>
      </c>
      <c r="U480" s="1">
        <v>227660.73</v>
      </c>
      <c r="V480" s="1">
        <v>568648.43000000005</v>
      </c>
      <c r="W480" s="1">
        <v>490461.41</v>
      </c>
      <c r="X480" s="1">
        <v>379354.51</v>
      </c>
      <c r="Y480" s="1">
        <v>15015831</v>
      </c>
      <c r="Z480" s="1">
        <v>203760</v>
      </c>
      <c r="AA480" s="1">
        <v>284781.25</v>
      </c>
      <c r="AB480" s="1">
        <v>612849.25</v>
      </c>
      <c r="AC480" s="1">
        <v>66069.25</v>
      </c>
      <c r="AD480" s="1">
        <v>1300880.75</v>
      </c>
      <c r="AE480" s="1">
        <v>833923</v>
      </c>
      <c r="AF480" s="1">
        <v>2795412.75</v>
      </c>
      <c r="AG480" s="1">
        <v>2011694.75</v>
      </c>
      <c r="AH480" s="1">
        <v>6498057.411749999</v>
      </c>
      <c r="AI480" s="1">
        <v>14607428.41175</v>
      </c>
      <c r="AJ480" s="1">
        <v>2059925.3</v>
      </c>
      <c r="AK480" s="1">
        <v>12547503.111749999</v>
      </c>
      <c r="AL480" s="33">
        <v>14725482.721749999</v>
      </c>
      <c r="AM480" s="1">
        <v>661424.05000000005</v>
      </c>
      <c r="AN480" s="1">
        <v>661424.05000000005</v>
      </c>
      <c r="AO480" s="1">
        <v>689392.84</v>
      </c>
      <c r="AP480" s="1">
        <v>689392.84</v>
      </c>
      <c r="AQ480" s="1">
        <v>266081.45</v>
      </c>
      <c r="AR480" s="1">
        <v>266081.45</v>
      </c>
      <c r="AS480" s="1">
        <v>277420.14</v>
      </c>
      <c r="AT480" s="1">
        <v>277420.14</v>
      </c>
      <c r="AU480" s="1">
        <v>333357.71999999997</v>
      </c>
      <c r="AV480" s="1">
        <v>1220799.83</v>
      </c>
      <c r="AW480" s="1">
        <v>484416.46</v>
      </c>
      <c r="AX480" s="1">
        <v>189993.81</v>
      </c>
      <c r="AY480" s="1">
        <v>6017204.7800000003</v>
      </c>
      <c r="AZ480" s="1">
        <v>35758518.649999999</v>
      </c>
      <c r="BA480" s="1">
        <v>2092693.1400000001</v>
      </c>
      <c r="BB480" s="1">
        <v>377023.19000000006</v>
      </c>
      <c r="BC480" s="1">
        <v>847811.72999999986</v>
      </c>
    </row>
    <row r="481" spans="1:55" x14ac:dyDescent="0.25">
      <c r="A481" s="10" t="s">
        <v>980</v>
      </c>
      <c r="B481" s="10" t="s">
        <v>981</v>
      </c>
      <c r="C481">
        <v>115.88</v>
      </c>
      <c r="D481" s="1">
        <v>1476498.82</v>
      </c>
      <c r="E481" s="1">
        <v>1228538.1399999999</v>
      </c>
      <c r="F481" s="12">
        <v>0.83206171475301272</v>
      </c>
      <c r="G481" s="28">
        <v>2</v>
      </c>
      <c r="H481" s="1">
        <v>3470.06</v>
      </c>
      <c r="I481" s="1">
        <v>105312.14</v>
      </c>
      <c r="J481" s="1">
        <v>108782.2</v>
      </c>
      <c r="K481" s="30">
        <v>1.05731</v>
      </c>
      <c r="L481" s="1">
        <v>385356.45</v>
      </c>
      <c r="M481" s="1">
        <v>77071.289999999994</v>
      </c>
      <c r="N481" s="1">
        <v>41056.660000000003</v>
      </c>
      <c r="O481" s="1">
        <v>17287.009999999998</v>
      </c>
      <c r="P481" s="1">
        <v>12532.81</v>
      </c>
      <c r="Q481" s="1">
        <v>24285.82</v>
      </c>
      <c r="R481" s="1">
        <v>8994.19</v>
      </c>
      <c r="S481" s="1">
        <v>14997.41</v>
      </c>
      <c r="T481" s="1">
        <v>19824.810000000001</v>
      </c>
      <c r="U481" s="1">
        <v>11098.08</v>
      </c>
      <c r="V481" s="1">
        <v>29604.25</v>
      </c>
      <c r="W481" s="1">
        <v>25533.78</v>
      </c>
      <c r="X481" s="1">
        <v>17995.939999999999</v>
      </c>
      <c r="Y481" s="1">
        <v>685638.5</v>
      </c>
      <c r="Z481" s="1">
        <v>10377</v>
      </c>
      <c r="AA481" s="1">
        <v>14485</v>
      </c>
      <c r="AB481" s="1">
        <v>31171.72</v>
      </c>
      <c r="AC481" s="1">
        <v>3360.5199999999995</v>
      </c>
      <c r="AD481" s="1">
        <v>66167.48000000001</v>
      </c>
      <c r="AE481" s="1">
        <v>17000.849999999999</v>
      </c>
      <c r="AF481" s="1">
        <v>142184.76</v>
      </c>
      <c r="AG481" s="1">
        <v>102322.04000000001</v>
      </c>
      <c r="AH481" s="1">
        <v>261179.50787999999</v>
      </c>
      <c r="AI481" s="1">
        <v>648248.87788000004</v>
      </c>
      <c r="AJ481" s="1">
        <v>104775.21</v>
      </c>
      <c r="AK481" s="1">
        <v>543473.66787999996</v>
      </c>
      <c r="AL481" s="33">
        <v>654253.53787999996</v>
      </c>
      <c r="AM481" s="1">
        <v>9826.8700000000008</v>
      </c>
      <c r="AN481" s="1">
        <v>9826.8700000000008</v>
      </c>
      <c r="AO481" s="1">
        <v>10582.78</v>
      </c>
      <c r="AP481" s="1">
        <v>10582.78</v>
      </c>
      <c r="AQ481" s="1">
        <v>0</v>
      </c>
      <c r="AR481" s="1">
        <v>0</v>
      </c>
      <c r="AS481" s="1">
        <v>0</v>
      </c>
      <c r="AT481" s="1">
        <v>0</v>
      </c>
      <c r="AU481" s="1">
        <v>0</v>
      </c>
      <c r="AV481" s="1">
        <v>61984.88</v>
      </c>
      <c r="AW481" s="1">
        <v>24595.75</v>
      </c>
      <c r="AX481" s="1">
        <v>9206.74</v>
      </c>
      <c r="AY481" s="1">
        <v>136606.66999999998</v>
      </c>
      <c r="AZ481" s="1">
        <v>1476498.82</v>
      </c>
      <c r="BA481" s="1">
        <v>20626.09</v>
      </c>
      <c r="BB481" s="1">
        <v>0</v>
      </c>
      <c r="BC481" s="1">
        <v>24676.37</v>
      </c>
    </row>
    <row r="482" spans="1:55" x14ac:dyDescent="0.25">
      <c r="A482" s="10" t="s">
        <v>982</v>
      </c>
      <c r="B482" s="10" t="s">
        <v>983</v>
      </c>
      <c r="C482">
        <v>6555</v>
      </c>
      <c r="D482" s="1">
        <v>90582200.359999999</v>
      </c>
      <c r="E482" s="1">
        <v>57073147.960000001</v>
      </c>
      <c r="F482" s="12">
        <v>0.63007023160372255</v>
      </c>
      <c r="G482" s="28">
        <v>1</v>
      </c>
      <c r="H482" s="1">
        <v>3625884.63</v>
      </c>
      <c r="I482" s="1">
        <v>16115075.619999999</v>
      </c>
      <c r="J482" s="1">
        <v>19740960.25</v>
      </c>
      <c r="K482" s="30">
        <v>1.05731</v>
      </c>
      <c r="L482" s="1">
        <v>22139176.829999998</v>
      </c>
      <c r="M482" s="1">
        <v>5384180.3600000003</v>
      </c>
      <c r="N482" s="1">
        <v>2469130.67</v>
      </c>
      <c r="O482" s="1">
        <v>1001676.08</v>
      </c>
      <c r="P482" s="1">
        <v>747603.32</v>
      </c>
      <c r="Q482" s="1">
        <v>1737990.99</v>
      </c>
      <c r="R482" s="1">
        <v>560210.03</v>
      </c>
      <c r="S482" s="1">
        <v>907643.47</v>
      </c>
      <c r="T482" s="1">
        <v>1106885.57</v>
      </c>
      <c r="U482" s="1">
        <v>654787.07999999996</v>
      </c>
      <c r="V482" s="1">
        <v>1652904.35</v>
      </c>
      <c r="W482" s="1">
        <v>1425636.2</v>
      </c>
      <c r="X482" s="1">
        <v>1089114.58</v>
      </c>
      <c r="Y482" s="1">
        <v>40876939.529999994</v>
      </c>
      <c r="Z482" s="1">
        <v>585855</v>
      </c>
      <c r="AA482" s="1">
        <v>819375</v>
      </c>
      <c r="AB482" s="1">
        <v>1763295</v>
      </c>
      <c r="AC482" s="1">
        <v>190095</v>
      </c>
      <c r="AD482" s="1">
        <v>3742905</v>
      </c>
      <c r="AE482" s="1">
        <v>2289115</v>
      </c>
      <c r="AF482" s="1">
        <v>8042985</v>
      </c>
      <c r="AG482" s="1">
        <v>5788065</v>
      </c>
      <c r="AH482" s="1">
        <v>16033126.122000003</v>
      </c>
      <c r="AI482" s="1">
        <v>39254816.122000001</v>
      </c>
      <c r="AJ482" s="1">
        <v>5926834.3499999996</v>
      </c>
      <c r="AK482" s="1">
        <v>33327981.772</v>
      </c>
      <c r="AL482" s="33">
        <v>39594482.991999999</v>
      </c>
      <c r="AM482" s="1">
        <v>800512.09</v>
      </c>
      <c r="AN482" s="1">
        <v>800512.09</v>
      </c>
      <c r="AO482" s="1">
        <v>833772.27</v>
      </c>
      <c r="AP482" s="1">
        <v>833772.27</v>
      </c>
      <c r="AQ482" s="1">
        <v>260034.14</v>
      </c>
      <c r="AR482" s="1">
        <v>260034.14</v>
      </c>
      <c r="AS482" s="1">
        <v>270616.92</v>
      </c>
      <c r="AT482" s="1">
        <v>270616.92</v>
      </c>
      <c r="AU482" s="1">
        <v>325042.68</v>
      </c>
      <c r="AV482" s="1">
        <v>3513484.6</v>
      </c>
      <c r="AW482" s="1">
        <v>1394159.57</v>
      </c>
      <c r="AX482" s="1">
        <v>548220.04</v>
      </c>
      <c r="AY482" s="1">
        <v>10110777.73</v>
      </c>
      <c r="AZ482" s="1">
        <v>90582200.359999999</v>
      </c>
      <c r="BA482" s="1">
        <v>1002778.96</v>
      </c>
      <c r="BB482" s="1">
        <v>153312.43</v>
      </c>
      <c r="BC482" s="1">
        <v>2525647.0599999991</v>
      </c>
    </row>
    <row r="483" spans="1:55" x14ac:dyDescent="0.25">
      <c r="A483" s="10" t="s">
        <v>984</v>
      </c>
      <c r="B483" s="10" t="s">
        <v>985</v>
      </c>
      <c r="C483">
        <v>17075.439999999999</v>
      </c>
      <c r="D483" s="1">
        <v>239375898.63</v>
      </c>
      <c r="E483" s="1">
        <v>157815881.41000003</v>
      </c>
      <c r="F483" s="12">
        <v>0.65928058051464</v>
      </c>
      <c r="G483" s="28">
        <v>1</v>
      </c>
      <c r="H483" s="1">
        <v>7563280.9000000004</v>
      </c>
      <c r="I483" s="1">
        <v>81459078.629999995</v>
      </c>
      <c r="J483" s="1">
        <v>89022359.530000001</v>
      </c>
      <c r="K483" s="30">
        <v>1.05731</v>
      </c>
      <c r="L483" s="1">
        <v>57602420.450000003</v>
      </c>
      <c r="M483" s="1">
        <v>14143217.859999999</v>
      </c>
      <c r="N483" s="1">
        <v>6449070.7199999997</v>
      </c>
      <c r="O483" s="1">
        <v>2605804.7400000002</v>
      </c>
      <c r="P483" s="1">
        <v>1980878.27</v>
      </c>
      <c r="Q483" s="1">
        <v>4586881</v>
      </c>
      <c r="R483" s="1">
        <v>1461557.14</v>
      </c>
      <c r="S483" s="1">
        <v>2370491.2000000002</v>
      </c>
      <c r="T483" s="1">
        <v>2873772.32</v>
      </c>
      <c r="U483" s="1">
        <v>1707005.62</v>
      </c>
      <c r="V483" s="1">
        <v>4291383.76</v>
      </c>
      <c r="W483" s="1">
        <v>3701334.59</v>
      </c>
      <c r="X483" s="1">
        <v>2844439.04</v>
      </c>
      <c r="Y483" s="1">
        <v>106618256.71000001</v>
      </c>
      <c r="Z483" s="1">
        <v>1523079.9</v>
      </c>
      <c r="AA483" s="1">
        <v>2134430</v>
      </c>
      <c r="AB483" s="1">
        <v>4593293.3599999994</v>
      </c>
      <c r="AC483" s="1">
        <v>495187.75999999995</v>
      </c>
      <c r="AD483" s="1">
        <v>9750076.2400000002</v>
      </c>
      <c r="AE483" s="1">
        <v>6147897.9899999993</v>
      </c>
      <c r="AF483" s="1">
        <v>20951564.879999999</v>
      </c>
      <c r="AG483" s="1">
        <v>15077613.52</v>
      </c>
      <c r="AH483" s="1">
        <v>42472458.898439996</v>
      </c>
      <c r="AI483" s="1">
        <v>103145602.54843998</v>
      </c>
      <c r="AJ483" s="1">
        <v>15439100.58</v>
      </c>
      <c r="AK483" s="1">
        <v>87706501.968439996</v>
      </c>
      <c r="AL483" s="33">
        <v>104030417.39844</v>
      </c>
      <c r="AM483" s="1">
        <v>2145281.69</v>
      </c>
      <c r="AN483" s="1">
        <v>2145281.69</v>
      </c>
      <c r="AO483" s="1">
        <v>2234479.4500000002</v>
      </c>
      <c r="AP483" s="1">
        <v>2234479.4500000002</v>
      </c>
      <c r="AQ483" s="1">
        <v>1078688.1499999999</v>
      </c>
      <c r="AR483" s="1">
        <v>1078688.1499999999</v>
      </c>
      <c r="AS483" s="1">
        <v>1123287.03</v>
      </c>
      <c r="AT483" s="1">
        <v>1123287.03</v>
      </c>
      <c r="AU483" s="1">
        <v>1348549.16</v>
      </c>
      <c r="AV483" s="1">
        <v>9154108.9900000002</v>
      </c>
      <c r="AW483" s="1">
        <v>3632373.59</v>
      </c>
      <c r="AX483" s="1">
        <v>1428720.02</v>
      </c>
      <c r="AY483" s="1">
        <v>28727224.399999999</v>
      </c>
      <c r="AZ483" s="1">
        <v>239375898.63</v>
      </c>
      <c r="BA483" s="1">
        <v>3354858.02</v>
      </c>
      <c r="BB483" s="1">
        <v>1052532.73</v>
      </c>
      <c r="BC483" s="1">
        <v>8434863.9100000001</v>
      </c>
    </row>
    <row r="484" spans="1:55" x14ac:dyDescent="0.25">
      <c r="A484" s="143" t="s">
        <v>986</v>
      </c>
      <c r="B484" s="10" t="s">
        <v>987</v>
      </c>
      <c r="C484">
        <v>57</v>
      </c>
      <c r="D484" s="1">
        <v>782888.12</v>
      </c>
      <c r="E484" s="1">
        <v>460950.51</v>
      </c>
      <c r="F484" s="12">
        <v>0.58878209826456429</v>
      </c>
      <c r="G484" s="28">
        <v>1</v>
      </c>
      <c r="H484" s="1">
        <v>45304.85</v>
      </c>
      <c r="I484" s="1">
        <v>382661.7</v>
      </c>
      <c r="J484" s="1">
        <v>427966.55</v>
      </c>
      <c r="K484" s="30">
        <v>0.9</v>
      </c>
      <c r="L484" s="1">
        <v>174098.04</v>
      </c>
      <c r="M484" s="1">
        <v>55166.33</v>
      </c>
      <c r="N484" s="1">
        <v>19334.189999999999</v>
      </c>
      <c r="O484" s="1">
        <v>6240.35</v>
      </c>
      <c r="P484" s="1">
        <v>5855.23</v>
      </c>
      <c r="Q484" s="1">
        <v>16457.580000000002</v>
      </c>
      <c r="R484" s="1">
        <v>3828</v>
      </c>
      <c r="S484" s="1">
        <v>6893.66</v>
      </c>
      <c r="T484" s="1">
        <v>6328.2</v>
      </c>
      <c r="U484" s="1">
        <v>4595.7700000000004</v>
      </c>
      <c r="V484" s="1">
        <v>9449.86</v>
      </c>
      <c r="W484" s="1">
        <v>8150.54</v>
      </c>
      <c r="X484" s="1">
        <v>8271.9599999999991</v>
      </c>
      <c r="Y484" s="1">
        <v>324669.71000000002</v>
      </c>
      <c r="Z484" s="1">
        <v>5130</v>
      </c>
      <c r="AA484" s="1">
        <v>7125</v>
      </c>
      <c r="AB484" s="1">
        <v>15333</v>
      </c>
      <c r="AC484" s="1">
        <v>1653</v>
      </c>
      <c r="AD484" s="1">
        <v>32547</v>
      </c>
      <c r="AE484" s="1">
        <v>39979</v>
      </c>
      <c r="AF484" s="1">
        <v>69939</v>
      </c>
      <c r="AG484" s="1">
        <v>50331</v>
      </c>
      <c r="AH484" s="1">
        <v>151633.39499999999</v>
      </c>
      <c r="AI484" s="1">
        <v>373670.39500000002</v>
      </c>
      <c r="AJ484" s="1">
        <v>51537.69</v>
      </c>
      <c r="AK484" s="1">
        <v>322132.70500000002</v>
      </c>
      <c r="AL484" s="33">
        <v>368516.625</v>
      </c>
      <c r="AM484" s="1">
        <v>12225.47</v>
      </c>
      <c r="AN484" s="1">
        <v>12225.47</v>
      </c>
      <c r="AO484" s="1">
        <v>12868.92</v>
      </c>
      <c r="AP484" s="1">
        <v>12868.92</v>
      </c>
      <c r="AQ484" s="1">
        <v>0</v>
      </c>
      <c r="AR484" s="1">
        <v>0</v>
      </c>
      <c r="AS484" s="1">
        <v>0</v>
      </c>
      <c r="AT484" s="1">
        <v>0</v>
      </c>
      <c r="AU484" s="1">
        <v>0</v>
      </c>
      <c r="AV484" s="1">
        <v>25737.84</v>
      </c>
      <c r="AW484" s="1">
        <v>10212.84</v>
      </c>
      <c r="AX484" s="1">
        <v>3562.24</v>
      </c>
      <c r="AY484" s="1">
        <v>89701.7</v>
      </c>
      <c r="AZ484" s="1">
        <v>782888.12</v>
      </c>
      <c r="BA484" s="1">
        <v>16883.48</v>
      </c>
      <c r="BB484" s="1">
        <v>0</v>
      </c>
      <c r="BC484" s="1">
        <v>8922.4399999999987</v>
      </c>
    </row>
    <row r="485" spans="1:55" x14ac:dyDescent="0.25">
      <c r="A485" s="143" t="s">
        <v>988</v>
      </c>
      <c r="B485" s="10" t="s">
        <v>989</v>
      </c>
      <c r="C485">
        <v>19.64</v>
      </c>
      <c r="D485" s="1">
        <v>243925.12</v>
      </c>
      <c r="E485" s="1">
        <v>173706.98</v>
      </c>
      <c r="F485" s="12">
        <v>0.71213239538428852</v>
      </c>
      <c r="G485" s="28">
        <v>1</v>
      </c>
      <c r="H485" s="1">
        <v>3914.98</v>
      </c>
      <c r="I485" s="1">
        <v>149314.47</v>
      </c>
      <c r="J485" s="1">
        <v>153229.45000000001</v>
      </c>
      <c r="K485" s="30">
        <v>0.9</v>
      </c>
      <c r="L485" s="1">
        <v>55437.120000000003</v>
      </c>
      <c r="M485" s="1">
        <v>13900.32</v>
      </c>
      <c r="N485" s="1">
        <v>5788.96</v>
      </c>
      <c r="O485" s="1">
        <v>1929.65</v>
      </c>
      <c r="P485" s="1">
        <v>1890.39</v>
      </c>
      <c r="Q485" s="1">
        <v>4856.0600000000004</v>
      </c>
      <c r="R485" s="1">
        <v>546.85</v>
      </c>
      <c r="S485" s="1">
        <v>2042.56</v>
      </c>
      <c r="T485" s="1">
        <v>2109.4</v>
      </c>
      <c r="U485" s="1">
        <v>1531.92</v>
      </c>
      <c r="V485" s="1">
        <v>3149.95</v>
      </c>
      <c r="W485" s="1">
        <v>2716.84</v>
      </c>
      <c r="X485" s="1">
        <v>2450.9499999999998</v>
      </c>
      <c r="Y485" s="1">
        <v>98350.969999999987</v>
      </c>
      <c r="Z485" s="1">
        <v>1767.6</v>
      </c>
      <c r="AA485" s="1">
        <v>2455</v>
      </c>
      <c r="AB485" s="1">
        <v>5283.16</v>
      </c>
      <c r="AC485" s="1">
        <v>569.56000000000006</v>
      </c>
      <c r="AD485" s="1">
        <v>11214.439999999999</v>
      </c>
      <c r="AE485" s="1">
        <v>8304.11</v>
      </c>
      <c r="AF485" s="1">
        <v>24098.28</v>
      </c>
      <c r="AG485" s="1">
        <v>17342.120000000003</v>
      </c>
      <c r="AH485" s="1">
        <v>47189.588640000009</v>
      </c>
      <c r="AI485" s="1">
        <v>118223.85863999999</v>
      </c>
      <c r="AJ485" s="1">
        <v>17757.89</v>
      </c>
      <c r="AK485" s="1">
        <v>100465.96864000002</v>
      </c>
      <c r="AL485" s="33">
        <v>116448.06864000003</v>
      </c>
      <c r="AM485" s="1">
        <v>3860.67</v>
      </c>
      <c r="AN485" s="1">
        <v>3860.67</v>
      </c>
      <c r="AO485" s="1">
        <v>4504.12</v>
      </c>
      <c r="AP485" s="1">
        <v>4504.12</v>
      </c>
      <c r="AQ485" s="1">
        <v>0</v>
      </c>
      <c r="AR485" s="1">
        <v>0</v>
      </c>
      <c r="AS485" s="1">
        <v>0</v>
      </c>
      <c r="AT485" s="1">
        <v>0</v>
      </c>
      <c r="AU485" s="1">
        <v>0</v>
      </c>
      <c r="AV485" s="1">
        <v>8364.7900000000009</v>
      </c>
      <c r="AW485" s="1">
        <v>3319.17</v>
      </c>
      <c r="AX485" s="1">
        <v>712.44</v>
      </c>
      <c r="AY485" s="1">
        <v>29125.98</v>
      </c>
      <c r="AZ485" s="1">
        <v>243925.12</v>
      </c>
      <c r="BA485" s="1">
        <v>3800.64</v>
      </c>
      <c r="BB485" s="1">
        <v>0</v>
      </c>
      <c r="BC485" s="1">
        <v>2107.9699999999998</v>
      </c>
    </row>
    <row r="486" spans="1:55" x14ac:dyDescent="0.25">
      <c r="A486" s="10" t="s">
        <v>990</v>
      </c>
      <c r="B486" s="10" t="s">
        <v>991</v>
      </c>
      <c r="C486">
        <v>275.45999999999998</v>
      </c>
      <c r="D486" s="1">
        <v>3544478.8</v>
      </c>
      <c r="E486" s="1">
        <v>3189881.0700000003</v>
      </c>
      <c r="F486" s="12">
        <v>0.89995772298031529</v>
      </c>
      <c r="G486" s="28">
        <v>2</v>
      </c>
      <c r="H486" s="1">
        <v>8248.73</v>
      </c>
      <c r="I486" s="1">
        <v>1827757.07</v>
      </c>
      <c r="J486" s="1">
        <v>1836005.8</v>
      </c>
      <c r="K486" s="30">
        <v>0.9</v>
      </c>
      <c r="L486" s="1">
        <v>814276.33</v>
      </c>
      <c r="M486" s="1">
        <v>201110.87</v>
      </c>
      <c r="N486" s="1">
        <v>87537.83</v>
      </c>
      <c r="O486" s="1">
        <v>34462.93</v>
      </c>
      <c r="P486" s="1">
        <v>27782.34</v>
      </c>
      <c r="Q486" s="1">
        <v>62162.75</v>
      </c>
      <c r="R486" s="1">
        <v>19140.03</v>
      </c>
      <c r="S486" s="1">
        <v>32170.44</v>
      </c>
      <c r="T486" s="1">
        <v>37969.230000000003</v>
      </c>
      <c r="U486" s="1">
        <v>22978.89</v>
      </c>
      <c r="V486" s="1">
        <v>56699.19</v>
      </c>
      <c r="W486" s="1">
        <v>48903.26</v>
      </c>
      <c r="X486" s="1">
        <v>38602.49</v>
      </c>
      <c r="Y486" s="1">
        <v>1483796.5799999998</v>
      </c>
      <c r="Z486" s="1">
        <v>24401.699999999997</v>
      </c>
      <c r="AA486" s="1">
        <v>34432.5</v>
      </c>
      <c r="AB486" s="1">
        <v>74098.739999999991</v>
      </c>
      <c r="AC486" s="1">
        <v>7988.3399999999992</v>
      </c>
      <c r="AD486" s="1">
        <v>157287.66</v>
      </c>
      <c r="AE486" s="1">
        <v>100226.47</v>
      </c>
      <c r="AF486" s="1">
        <v>337989.41999999993</v>
      </c>
      <c r="AG486" s="1">
        <v>243231.18</v>
      </c>
      <c r="AH486" s="1">
        <v>696525.77945999987</v>
      </c>
      <c r="AI486" s="1">
        <v>1676181.7894599999</v>
      </c>
      <c r="AJ486" s="1">
        <v>249062.66</v>
      </c>
      <c r="AK486" s="1">
        <v>1427119.1294599997</v>
      </c>
      <c r="AL486" s="33">
        <v>1651275.5194599996</v>
      </c>
      <c r="AM486" s="1">
        <v>52762.57</v>
      </c>
      <c r="AN486" s="1">
        <v>52762.57</v>
      </c>
      <c r="AO486" s="1">
        <v>54692.91</v>
      </c>
      <c r="AP486" s="1">
        <v>54692.91</v>
      </c>
      <c r="AQ486" s="1">
        <v>0</v>
      </c>
      <c r="AR486" s="1">
        <v>0</v>
      </c>
      <c r="AS486" s="1">
        <v>0</v>
      </c>
      <c r="AT486" s="1">
        <v>0</v>
      </c>
      <c r="AU486" s="1">
        <v>0</v>
      </c>
      <c r="AV486" s="1">
        <v>125471.97</v>
      </c>
      <c r="AW486" s="1">
        <v>49787.59</v>
      </c>
      <c r="AX486" s="1">
        <v>19236.12</v>
      </c>
      <c r="AY486" s="1">
        <v>409406.64</v>
      </c>
      <c r="AZ486" s="1">
        <v>3544478.8</v>
      </c>
      <c r="BA486" s="1">
        <v>233849.74999999997</v>
      </c>
      <c r="BB486" s="1">
        <v>0</v>
      </c>
      <c r="BC486" s="1">
        <v>134068.59</v>
      </c>
    </row>
    <row r="487" spans="1:55" x14ac:dyDescent="0.25">
      <c r="A487" s="10" t="s">
        <v>992</v>
      </c>
      <c r="B487" s="10" t="s">
        <v>993</v>
      </c>
      <c r="C487">
        <v>311.5</v>
      </c>
      <c r="D487" s="1">
        <v>4074761.98</v>
      </c>
      <c r="E487" s="1">
        <v>3780502.98</v>
      </c>
      <c r="F487" s="12">
        <v>0.92778498438821699</v>
      </c>
      <c r="G487" s="28">
        <v>3</v>
      </c>
      <c r="H487" s="1">
        <v>6677.74</v>
      </c>
      <c r="I487" s="1">
        <v>762140.45999999985</v>
      </c>
      <c r="J487" s="1">
        <v>768818.19999999984</v>
      </c>
      <c r="K487" s="30">
        <v>0.9</v>
      </c>
      <c r="L487" s="1">
        <v>951112.31</v>
      </c>
      <c r="M487" s="1">
        <v>229228.18</v>
      </c>
      <c r="N487" s="1">
        <v>99277.48</v>
      </c>
      <c r="O487" s="1">
        <v>39367.93</v>
      </c>
      <c r="P487" s="1">
        <v>32490.71</v>
      </c>
      <c r="Q487" s="1">
        <v>67497.59</v>
      </c>
      <c r="R487" s="1">
        <v>21874.32</v>
      </c>
      <c r="S487" s="1">
        <v>36255.58</v>
      </c>
      <c r="T487" s="1">
        <v>43594.3</v>
      </c>
      <c r="U487" s="1">
        <v>26298.06</v>
      </c>
      <c r="V487" s="1">
        <v>65099.07</v>
      </c>
      <c r="W487" s="1">
        <v>56148.19</v>
      </c>
      <c r="X487" s="1">
        <v>43504.39</v>
      </c>
      <c r="Y487" s="1">
        <v>1711748.11</v>
      </c>
      <c r="Z487" s="1">
        <v>27945</v>
      </c>
      <c r="AA487" s="1">
        <v>38937.5</v>
      </c>
      <c r="AB487" s="1">
        <v>83793.5</v>
      </c>
      <c r="AC487" s="1">
        <v>9033.5</v>
      </c>
      <c r="AD487" s="1">
        <v>177866.5</v>
      </c>
      <c r="AE487" s="1">
        <v>105538</v>
      </c>
      <c r="AF487" s="1">
        <v>382210.5</v>
      </c>
      <c r="AG487" s="1">
        <v>275054.5</v>
      </c>
      <c r="AH487" s="1">
        <v>805885.30650000006</v>
      </c>
      <c r="AI487" s="1">
        <v>1906264.3064999999</v>
      </c>
      <c r="AJ487" s="1">
        <v>281648.95</v>
      </c>
      <c r="AK487" s="1">
        <v>1624615.3565</v>
      </c>
      <c r="AL487" s="33">
        <v>1878099.4065</v>
      </c>
      <c r="AM487" s="1">
        <v>64988.04</v>
      </c>
      <c r="AN487" s="1">
        <v>64988.04</v>
      </c>
      <c r="AO487" s="1">
        <v>67561.83</v>
      </c>
      <c r="AP487" s="1">
        <v>67561.83</v>
      </c>
      <c r="AQ487" s="1">
        <v>0</v>
      </c>
      <c r="AR487" s="1">
        <v>0</v>
      </c>
      <c r="AS487" s="1">
        <v>0</v>
      </c>
      <c r="AT487" s="1">
        <v>0</v>
      </c>
      <c r="AU487" s="1">
        <v>0</v>
      </c>
      <c r="AV487" s="1">
        <v>141558.12</v>
      </c>
      <c r="AW487" s="1">
        <v>56170.62</v>
      </c>
      <c r="AX487" s="1">
        <v>22085.91</v>
      </c>
      <c r="AY487" s="1">
        <v>484914.38999999996</v>
      </c>
      <c r="AZ487" s="1">
        <v>4074761.98</v>
      </c>
      <c r="BA487" s="1">
        <v>99640.340000000011</v>
      </c>
      <c r="BB487" s="1">
        <v>0</v>
      </c>
      <c r="BC487" s="1">
        <v>100236.85000000003</v>
      </c>
    </row>
    <row r="488" spans="1:55" x14ac:dyDescent="0.25">
      <c r="A488" s="10" t="s">
        <v>994</v>
      </c>
      <c r="B488" s="10" t="s">
        <v>995</v>
      </c>
      <c r="C488">
        <v>384.79</v>
      </c>
      <c r="D488" s="1">
        <v>5090769.5199999996</v>
      </c>
      <c r="E488" s="1">
        <v>4312887.57</v>
      </c>
      <c r="F488" s="12">
        <v>0.84719757063368306</v>
      </c>
      <c r="G488" s="28">
        <v>2</v>
      </c>
      <c r="H488" s="1">
        <v>11522.66</v>
      </c>
      <c r="I488" s="1">
        <v>1810525.1600000001</v>
      </c>
      <c r="J488" s="1">
        <v>1822047.82</v>
      </c>
      <c r="K488" s="30">
        <v>0.9</v>
      </c>
      <c r="L488" s="1">
        <v>1169979.58</v>
      </c>
      <c r="M488" s="1">
        <v>287628.77</v>
      </c>
      <c r="N488" s="1">
        <v>122271.6</v>
      </c>
      <c r="O488" s="1">
        <v>49106.48</v>
      </c>
      <c r="P488" s="1">
        <v>40422.86</v>
      </c>
      <c r="Q488" s="1">
        <v>87486.11</v>
      </c>
      <c r="R488" s="1">
        <v>27342.9</v>
      </c>
      <c r="S488" s="1">
        <v>45191.81</v>
      </c>
      <c r="T488" s="1">
        <v>54141.31</v>
      </c>
      <c r="U488" s="1">
        <v>32425.759999999998</v>
      </c>
      <c r="V488" s="1">
        <v>80848.84</v>
      </c>
      <c r="W488" s="1">
        <v>69732.429999999993</v>
      </c>
      <c r="X488" s="1">
        <v>54227.31</v>
      </c>
      <c r="Y488" s="1">
        <v>2120805.7600000002</v>
      </c>
      <c r="Z488" s="1">
        <v>34451.1</v>
      </c>
      <c r="AA488" s="1">
        <v>48098.75</v>
      </c>
      <c r="AB488" s="1">
        <v>103508.51000000001</v>
      </c>
      <c r="AC488" s="1">
        <v>11158.91</v>
      </c>
      <c r="AD488" s="1">
        <v>219715.08999999997</v>
      </c>
      <c r="AE488" s="1">
        <v>140737.98000000001</v>
      </c>
      <c r="AF488" s="1">
        <v>472137.32999999996</v>
      </c>
      <c r="AG488" s="1">
        <v>339769.57000000007</v>
      </c>
      <c r="AH488" s="1">
        <v>1007171.24829</v>
      </c>
      <c r="AI488" s="1">
        <v>2376748.4882899998</v>
      </c>
      <c r="AJ488" s="1">
        <v>347915.57</v>
      </c>
      <c r="AK488" s="1">
        <v>2028832.9182900002</v>
      </c>
      <c r="AL488" s="33">
        <v>2341956.9282900002</v>
      </c>
      <c r="AM488" s="1">
        <v>83647.98</v>
      </c>
      <c r="AN488" s="1">
        <v>83647.98</v>
      </c>
      <c r="AO488" s="1">
        <v>86865.21</v>
      </c>
      <c r="AP488" s="1">
        <v>86865.21</v>
      </c>
      <c r="AQ488" s="1">
        <v>2573.7800000000002</v>
      </c>
      <c r="AR488" s="1">
        <v>2573.7800000000002</v>
      </c>
      <c r="AS488" s="1">
        <v>3217.23</v>
      </c>
      <c r="AT488" s="1">
        <v>3217.23</v>
      </c>
      <c r="AU488" s="1">
        <v>3860.67</v>
      </c>
      <c r="AV488" s="1">
        <v>175017.31</v>
      </c>
      <c r="AW488" s="1">
        <v>69447.31</v>
      </c>
      <c r="AX488" s="1">
        <v>27073.06</v>
      </c>
      <c r="AY488" s="1">
        <v>628006.75</v>
      </c>
      <c r="AZ488" s="1">
        <v>5090769.5199999996</v>
      </c>
      <c r="BA488" s="1">
        <v>278595.26999999996</v>
      </c>
      <c r="BB488" s="1">
        <v>63.680000000000007</v>
      </c>
      <c r="BC488" s="1">
        <v>184809.60000000001</v>
      </c>
    </row>
    <row r="489" spans="1:55" x14ac:dyDescent="0.25">
      <c r="A489" s="10" t="s">
        <v>996</v>
      </c>
      <c r="B489" s="10" t="s">
        <v>997</v>
      </c>
      <c r="C489">
        <v>257.95</v>
      </c>
      <c r="D489" s="1">
        <v>3280715.04</v>
      </c>
      <c r="E489" s="1">
        <v>3825435.8200000003</v>
      </c>
      <c r="F489" s="12">
        <v>1.166037212424277</v>
      </c>
      <c r="G489" s="28">
        <v>4</v>
      </c>
      <c r="H489" s="1">
        <v>252.44</v>
      </c>
      <c r="I489" s="1">
        <v>723233.18</v>
      </c>
      <c r="J489" s="1">
        <v>723485.62</v>
      </c>
      <c r="K489" s="30">
        <v>0.9</v>
      </c>
      <c r="L489" s="1">
        <v>777289.44</v>
      </c>
      <c r="M489" s="1">
        <v>192869.62</v>
      </c>
      <c r="N489" s="1">
        <v>81929.429999999993</v>
      </c>
      <c r="O489" s="1">
        <v>32623.56</v>
      </c>
      <c r="P489" s="1">
        <v>26393.94</v>
      </c>
      <c r="Q489" s="1">
        <v>58734.44</v>
      </c>
      <c r="R489" s="1">
        <v>18046.310000000001</v>
      </c>
      <c r="S489" s="1">
        <v>30127.87</v>
      </c>
      <c r="T489" s="1">
        <v>35859.83</v>
      </c>
      <c r="U489" s="1">
        <v>21702.28</v>
      </c>
      <c r="V489" s="1">
        <v>53549.23</v>
      </c>
      <c r="W489" s="1">
        <v>46186.41</v>
      </c>
      <c r="X489" s="1">
        <v>36151.54</v>
      </c>
      <c r="Y489" s="1">
        <v>1411463.9000000001</v>
      </c>
      <c r="Z489" s="1">
        <v>23050.799999999999</v>
      </c>
      <c r="AA489" s="1">
        <v>32243.749999999993</v>
      </c>
      <c r="AB489" s="1">
        <v>69388.549999999988</v>
      </c>
      <c r="AC489" s="1">
        <v>7480.5499999999993</v>
      </c>
      <c r="AD489" s="1">
        <v>73644.709999999992</v>
      </c>
      <c r="AE489" s="1">
        <v>96161.909999999989</v>
      </c>
      <c r="AF489" s="1">
        <v>316504.64999999997</v>
      </c>
      <c r="AG489" s="1">
        <v>227769.84999999998</v>
      </c>
      <c r="AH489" s="1">
        <v>660326.74544999993</v>
      </c>
      <c r="AI489" s="1">
        <v>1506571.5154499998</v>
      </c>
      <c r="AJ489" s="1">
        <v>233230.65</v>
      </c>
      <c r="AK489" s="1">
        <v>1273340.8654499999</v>
      </c>
      <c r="AL489" s="33">
        <v>1483248.44545</v>
      </c>
      <c r="AM489" s="1">
        <v>50188.78</v>
      </c>
      <c r="AN489" s="1">
        <v>50188.78</v>
      </c>
      <c r="AO489" s="1">
        <v>52119.12</v>
      </c>
      <c r="AP489" s="1">
        <v>52119.12</v>
      </c>
      <c r="AQ489" s="1">
        <v>0</v>
      </c>
      <c r="AR489" s="1">
        <v>0</v>
      </c>
      <c r="AS489" s="1">
        <v>0</v>
      </c>
      <c r="AT489" s="1">
        <v>0</v>
      </c>
      <c r="AU489" s="1">
        <v>0</v>
      </c>
      <c r="AV489" s="1">
        <v>117107.17</v>
      </c>
      <c r="AW489" s="1">
        <v>46468.42</v>
      </c>
      <c r="AX489" s="1">
        <v>17811.22</v>
      </c>
      <c r="AY489" s="1">
        <v>386002.61</v>
      </c>
      <c r="AZ489" s="1">
        <v>3280715.04</v>
      </c>
      <c r="BA489" s="1">
        <v>85874.64</v>
      </c>
      <c r="BB489" s="1">
        <v>0</v>
      </c>
      <c r="BC489" s="1">
        <v>122151.77000000002</v>
      </c>
    </row>
    <row r="490" spans="1:55" x14ac:dyDescent="0.25">
      <c r="A490" s="10" t="s">
        <v>998</v>
      </c>
      <c r="B490" s="10" t="s">
        <v>999</v>
      </c>
      <c r="C490">
        <v>2191.87</v>
      </c>
      <c r="D490" s="1">
        <v>29200268.390000001</v>
      </c>
      <c r="E490" s="1">
        <v>23447350.399999999</v>
      </c>
      <c r="F490" s="12">
        <v>0.80298407147620054</v>
      </c>
      <c r="G490" s="28">
        <v>2</v>
      </c>
      <c r="H490" s="1">
        <v>129876.03</v>
      </c>
      <c r="I490" s="1">
        <v>9534805.6099999994</v>
      </c>
      <c r="J490" s="1">
        <v>9664681.6399999987</v>
      </c>
      <c r="K490" s="30">
        <v>0.9</v>
      </c>
      <c r="L490" s="1">
        <v>6735826.3799999999</v>
      </c>
      <c r="M490" s="1">
        <v>1629300.4</v>
      </c>
      <c r="N490" s="1">
        <v>701182.77</v>
      </c>
      <c r="O490" s="1">
        <v>284791.24</v>
      </c>
      <c r="P490" s="1">
        <v>233549.41</v>
      </c>
      <c r="Q490" s="1">
        <v>490855.86</v>
      </c>
      <c r="R490" s="1">
        <v>159135.67000000001</v>
      </c>
      <c r="S490" s="1">
        <v>257874.21</v>
      </c>
      <c r="T490" s="1">
        <v>315004.03000000003</v>
      </c>
      <c r="U490" s="1">
        <v>186129</v>
      </c>
      <c r="V490" s="1">
        <v>470393.28</v>
      </c>
      <c r="W490" s="1">
        <v>405715.96</v>
      </c>
      <c r="X490" s="1">
        <v>309432.69</v>
      </c>
      <c r="Y490" s="1">
        <v>12179190.899999999</v>
      </c>
      <c r="Z490" s="1">
        <v>195656.4</v>
      </c>
      <c r="AA490" s="1">
        <v>273983.75</v>
      </c>
      <c r="AB490" s="1">
        <v>589613.03</v>
      </c>
      <c r="AC490" s="1">
        <v>63564.229999999996</v>
      </c>
      <c r="AD490" s="1">
        <v>1251557.77</v>
      </c>
      <c r="AE490" s="1">
        <v>754179.69</v>
      </c>
      <c r="AF490" s="1">
        <v>2689424.4899999998</v>
      </c>
      <c r="AG490" s="1">
        <v>1935421.21</v>
      </c>
      <c r="AH490" s="1">
        <v>5798785.3763700007</v>
      </c>
      <c r="AI490" s="1">
        <v>13552185.94637</v>
      </c>
      <c r="AJ490" s="1">
        <v>1981823.09</v>
      </c>
      <c r="AK490" s="1">
        <v>11570362.85637</v>
      </c>
      <c r="AL490" s="33">
        <v>13354003.636369999</v>
      </c>
      <c r="AM490" s="1">
        <v>509609.23</v>
      </c>
      <c r="AN490" s="1">
        <v>509609.23</v>
      </c>
      <c r="AO490" s="1">
        <v>530842.94999999995</v>
      </c>
      <c r="AP490" s="1">
        <v>530842.94999999995</v>
      </c>
      <c r="AQ490" s="1">
        <v>6434.46</v>
      </c>
      <c r="AR490" s="1">
        <v>6434.46</v>
      </c>
      <c r="AS490" s="1">
        <v>6434.46</v>
      </c>
      <c r="AT490" s="1">
        <v>6434.46</v>
      </c>
      <c r="AU490" s="1">
        <v>7721.35</v>
      </c>
      <c r="AV490" s="1">
        <v>999915.08</v>
      </c>
      <c r="AW490" s="1">
        <v>396768.83</v>
      </c>
      <c r="AX490" s="1">
        <v>156026.32999999999</v>
      </c>
      <c r="AY490" s="1">
        <v>3667073.79</v>
      </c>
      <c r="AZ490" s="1">
        <v>29200268.390000001</v>
      </c>
      <c r="BA490" s="1">
        <v>1636862.9199999997</v>
      </c>
      <c r="BB490" s="1">
        <v>6157.56</v>
      </c>
      <c r="BC490" s="1">
        <v>964973.24</v>
      </c>
    </row>
    <row r="491" spans="1:55" x14ac:dyDescent="0.25">
      <c r="A491" s="10" t="s">
        <v>1000</v>
      </c>
      <c r="B491" s="10" t="s">
        <v>1001</v>
      </c>
      <c r="C491">
        <v>575.79</v>
      </c>
      <c r="D491" s="1">
        <v>7644878.5899999999</v>
      </c>
      <c r="E491" s="1">
        <v>5990302.3399999999</v>
      </c>
      <c r="F491" s="12">
        <v>0.78357063091043799</v>
      </c>
      <c r="G491" s="28">
        <v>2</v>
      </c>
      <c r="H491" s="1">
        <v>38016.85</v>
      </c>
      <c r="I491" s="1">
        <v>2818087.28</v>
      </c>
      <c r="J491" s="1">
        <v>2856104.13</v>
      </c>
      <c r="K491" s="30">
        <v>0.9</v>
      </c>
      <c r="L491" s="1">
        <v>1760336.88</v>
      </c>
      <c r="M491" s="1">
        <v>427265.9</v>
      </c>
      <c r="N491" s="1">
        <v>183388.58</v>
      </c>
      <c r="O491" s="1">
        <v>73740.59</v>
      </c>
      <c r="P491" s="1">
        <v>61076.53</v>
      </c>
      <c r="Q491" s="1">
        <v>127377.66</v>
      </c>
      <c r="R491" s="1">
        <v>41014.35</v>
      </c>
      <c r="S491" s="1">
        <v>67404.740000000005</v>
      </c>
      <c r="T491" s="1">
        <v>81563.539999999994</v>
      </c>
      <c r="U491" s="1">
        <v>48510.99</v>
      </c>
      <c r="V491" s="1">
        <v>121798.26</v>
      </c>
      <c r="W491" s="1">
        <v>105051.45</v>
      </c>
      <c r="X491" s="1">
        <v>80881.41</v>
      </c>
      <c r="Y491" s="1">
        <v>3179410.8800000004</v>
      </c>
      <c r="Z491" s="1">
        <v>51281.099999999991</v>
      </c>
      <c r="AA491" s="1">
        <v>71973.75</v>
      </c>
      <c r="AB491" s="1">
        <v>154887.51</v>
      </c>
      <c r="AC491" s="1">
        <v>16697.91</v>
      </c>
      <c r="AD491" s="1">
        <v>328776.08999999997</v>
      </c>
      <c r="AE491" s="1">
        <v>199042.05</v>
      </c>
      <c r="AF491" s="1">
        <v>706494.33</v>
      </c>
      <c r="AG491" s="1">
        <v>508422.57</v>
      </c>
      <c r="AH491" s="1">
        <v>1516709.69829</v>
      </c>
      <c r="AI491" s="1">
        <v>3554285.0082899998</v>
      </c>
      <c r="AJ491" s="1">
        <v>520612.04</v>
      </c>
      <c r="AK491" s="1">
        <v>3033672.9682899998</v>
      </c>
      <c r="AL491" s="33">
        <v>3502223.7982899998</v>
      </c>
      <c r="AM491" s="1">
        <v>135123.66</v>
      </c>
      <c r="AN491" s="1">
        <v>135123.66</v>
      </c>
      <c r="AO491" s="1">
        <v>140914.67000000001</v>
      </c>
      <c r="AP491" s="1">
        <v>140914.67000000001</v>
      </c>
      <c r="AQ491" s="1">
        <v>643.44000000000005</v>
      </c>
      <c r="AR491" s="1">
        <v>643.44000000000005</v>
      </c>
      <c r="AS491" s="1">
        <v>643.44000000000005</v>
      </c>
      <c r="AT491" s="1">
        <v>643.44000000000005</v>
      </c>
      <c r="AU491" s="1">
        <v>1286.8900000000001</v>
      </c>
      <c r="AV491" s="1">
        <v>262525.96000000002</v>
      </c>
      <c r="AW491" s="1">
        <v>104170.96</v>
      </c>
      <c r="AX491" s="1">
        <v>40609.589999999997</v>
      </c>
      <c r="AY491" s="1">
        <v>963243.81999999972</v>
      </c>
      <c r="AZ491" s="1">
        <v>7644878.5899999999</v>
      </c>
      <c r="BA491" s="1">
        <v>375828.29</v>
      </c>
      <c r="BB491" s="1">
        <v>22.81</v>
      </c>
      <c r="BC491" s="1">
        <v>229949.00999999998</v>
      </c>
    </row>
    <row r="492" spans="1:55" x14ac:dyDescent="0.25">
      <c r="A492" s="10" t="s">
        <v>1002</v>
      </c>
      <c r="B492" s="10" t="s">
        <v>1003</v>
      </c>
      <c r="C492">
        <v>339.5</v>
      </c>
      <c r="D492" s="1">
        <v>4764844.37</v>
      </c>
      <c r="E492" s="1">
        <v>3396868.42</v>
      </c>
      <c r="F492" s="12">
        <v>0.71290228100356612</v>
      </c>
      <c r="G492" s="28">
        <v>1</v>
      </c>
      <c r="H492" s="1">
        <v>59627.76</v>
      </c>
      <c r="I492" s="1">
        <v>1179420.57</v>
      </c>
      <c r="J492" s="1">
        <v>1239048.33</v>
      </c>
      <c r="K492" s="30">
        <v>0.9</v>
      </c>
      <c r="L492" s="1">
        <v>1046665.15</v>
      </c>
      <c r="M492" s="1">
        <v>348853.49</v>
      </c>
      <c r="N492" s="1">
        <v>118875.27</v>
      </c>
      <c r="O492" s="1">
        <v>39390.620000000003</v>
      </c>
      <c r="P492" s="1">
        <v>35119.519999999997</v>
      </c>
      <c r="Q492" s="1">
        <v>102720.96000000001</v>
      </c>
      <c r="R492" s="1">
        <v>24608.61</v>
      </c>
      <c r="S492" s="1">
        <v>43149.24</v>
      </c>
      <c r="T492" s="1">
        <v>39375.5</v>
      </c>
      <c r="U492" s="1">
        <v>28851.27</v>
      </c>
      <c r="V492" s="1">
        <v>58799.16</v>
      </c>
      <c r="W492" s="1">
        <v>50714.49</v>
      </c>
      <c r="X492" s="1">
        <v>51776.36</v>
      </c>
      <c r="Y492" s="1">
        <v>1988899.6400000004</v>
      </c>
      <c r="Z492" s="1">
        <v>30555</v>
      </c>
      <c r="AA492" s="1">
        <v>42437.5</v>
      </c>
      <c r="AB492" s="1">
        <v>91325.5</v>
      </c>
      <c r="AC492" s="1">
        <v>9845.5</v>
      </c>
      <c r="AD492" s="1">
        <v>193854.5</v>
      </c>
      <c r="AE492" s="1">
        <v>264470.5</v>
      </c>
      <c r="AF492" s="1">
        <v>416566.5</v>
      </c>
      <c r="AG492" s="1">
        <v>299778.5</v>
      </c>
      <c r="AH492" s="1">
        <v>921964.26750000019</v>
      </c>
      <c r="AI492" s="1">
        <v>2270797.7675000001</v>
      </c>
      <c r="AJ492" s="1">
        <v>306965.71000000002</v>
      </c>
      <c r="AK492" s="1">
        <v>1963832.0575000001</v>
      </c>
      <c r="AL492" s="33">
        <v>2240101.1875</v>
      </c>
      <c r="AM492" s="1">
        <v>66918.38</v>
      </c>
      <c r="AN492" s="1">
        <v>66918.38</v>
      </c>
      <c r="AO492" s="1">
        <v>69492.160000000003</v>
      </c>
      <c r="AP492" s="1">
        <v>69492.160000000003</v>
      </c>
      <c r="AQ492" s="1">
        <v>4504.12</v>
      </c>
      <c r="AR492" s="1">
        <v>4504.12</v>
      </c>
      <c r="AS492" s="1">
        <v>4504.12</v>
      </c>
      <c r="AT492" s="1">
        <v>4504.12</v>
      </c>
      <c r="AU492" s="1">
        <v>5791.01</v>
      </c>
      <c r="AV492" s="1">
        <v>154427.04</v>
      </c>
      <c r="AW492" s="1">
        <v>61277.04</v>
      </c>
      <c r="AX492" s="1">
        <v>23510.81</v>
      </c>
      <c r="AY492" s="1">
        <v>535843.46</v>
      </c>
      <c r="AZ492" s="1">
        <v>4764844.37</v>
      </c>
      <c r="BA492" s="1">
        <v>134883.88999999998</v>
      </c>
      <c r="BB492" s="1">
        <v>399.5</v>
      </c>
      <c r="BC492" s="1">
        <v>106753.17</v>
      </c>
    </row>
    <row r="493" spans="1:55" x14ac:dyDescent="0.25">
      <c r="A493" s="10" t="s">
        <v>1004</v>
      </c>
      <c r="B493" s="10" t="s">
        <v>1005</v>
      </c>
      <c r="C493">
        <v>371</v>
      </c>
      <c r="D493" s="1">
        <v>4756317.97</v>
      </c>
      <c r="E493" s="1">
        <v>3382115.48</v>
      </c>
      <c r="F493" s="12">
        <v>0.71107850680554907</v>
      </c>
      <c r="G493" s="28">
        <v>1</v>
      </c>
      <c r="H493" s="1">
        <v>66244.160000000003</v>
      </c>
      <c r="I493" s="1">
        <v>1703685.77</v>
      </c>
      <c r="J493" s="1">
        <v>1769929.93</v>
      </c>
      <c r="K493" s="30">
        <v>0.9</v>
      </c>
      <c r="L493" s="1">
        <v>1115193.24</v>
      </c>
      <c r="M493" s="1">
        <v>275171.28999999998</v>
      </c>
      <c r="N493" s="1">
        <v>118592.85</v>
      </c>
      <c r="O493" s="1">
        <v>47267.1</v>
      </c>
      <c r="P493" s="1">
        <v>37284.449999999997</v>
      </c>
      <c r="Q493" s="1">
        <v>83484.98</v>
      </c>
      <c r="R493" s="1">
        <v>26796.04</v>
      </c>
      <c r="S493" s="1">
        <v>43659.89</v>
      </c>
      <c r="T493" s="1">
        <v>52031.91</v>
      </c>
      <c r="U493" s="1">
        <v>31404.48</v>
      </c>
      <c r="V493" s="1">
        <v>77698.89</v>
      </c>
      <c r="W493" s="1">
        <v>67015.58</v>
      </c>
      <c r="X493" s="1">
        <v>52389.09</v>
      </c>
      <c r="Y493" s="1">
        <v>2027989.79</v>
      </c>
      <c r="Z493" s="1">
        <v>33390</v>
      </c>
      <c r="AA493" s="1">
        <v>46375</v>
      </c>
      <c r="AB493" s="1">
        <v>99799</v>
      </c>
      <c r="AC493" s="1">
        <v>10759</v>
      </c>
      <c r="AD493" s="1">
        <v>211841</v>
      </c>
      <c r="AE493" s="1">
        <v>136368.5</v>
      </c>
      <c r="AF493" s="1">
        <v>455217</v>
      </c>
      <c r="AG493" s="1">
        <v>327593</v>
      </c>
      <c r="AH493" s="1">
        <v>933284.52299999981</v>
      </c>
      <c r="AI493" s="1">
        <v>2254627.023</v>
      </c>
      <c r="AJ493" s="1">
        <v>335447.07</v>
      </c>
      <c r="AK493" s="1">
        <v>1919179.953</v>
      </c>
      <c r="AL493" s="33">
        <v>2221082.3130000001</v>
      </c>
      <c r="AM493" s="1">
        <v>59840.47</v>
      </c>
      <c r="AN493" s="1">
        <v>59840.47</v>
      </c>
      <c r="AO493" s="1">
        <v>62414.26</v>
      </c>
      <c r="AP493" s="1">
        <v>62414.26</v>
      </c>
      <c r="AQ493" s="1">
        <v>0</v>
      </c>
      <c r="AR493" s="1">
        <v>0</v>
      </c>
      <c r="AS493" s="1">
        <v>0</v>
      </c>
      <c r="AT493" s="1">
        <v>0</v>
      </c>
      <c r="AU493" s="1">
        <v>0</v>
      </c>
      <c r="AV493" s="1">
        <v>169226.29</v>
      </c>
      <c r="AW493" s="1">
        <v>67149.42</v>
      </c>
      <c r="AX493" s="1">
        <v>26360.61</v>
      </c>
      <c r="AY493" s="1">
        <v>507245.77999999997</v>
      </c>
      <c r="AZ493" s="1">
        <v>4756317.97</v>
      </c>
      <c r="BA493" s="1">
        <v>119570.45</v>
      </c>
      <c r="BB493" s="1">
        <v>0</v>
      </c>
      <c r="BC493" s="1">
        <v>133409.13999999998</v>
      </c>
    </row>
    <row r="494" spans="1:55" x14ac:dyDescent="0.25">
      <c r="A494" s="10" t="s">
        <v>1006</v>
      </c>
      <c r="B494" s="10" t="s">
        <v>1007</v>
      </c>
      <c r="C494">
        <v>398.13</v>
      </c>
      <c r="D494" s="1">
        <v>5112661.4800000004</v>
      </c>
      <c r="E494" s="1">
        <v>3692445.41</v>
      </c>
      <c r="F494" s="12">
        <v>0.72221589957487264</v>
      </c>
      <c r="G494" s="28">
        <v>1</v>
      </c>
      <c r="H494" s="1">
        <v>43962.79</v>
      </c>
      <c r="I494" s="1">
        <v>1154472.45</v>
      </c>
      <c r="J494" s="1">
        <v>1198435.24</v>
      </c>
      <c r="K494" s="30">
        <v>0.9</v>
      </c>
      <c r="L494" s="1">
        <v>1207856.25</v>
      </c>
      <c r="M494" s="1">
        <v>241571.25</v>
      </c>
      <c r="N494" s="1">
        <v>121398.75</v>
      </c>
      <c r="O494" s="1">
        <v>53341.87</v>
      </c>
      <c r="P494" s="1">
        <v>42346.84</v>
      </c>
      <c r="Q494" s="1">
        <v>74020.899999999994</v>
      </c>
      <c r="R494" s="1">
        <v>28436.61</v>
      </c>
      <c r="S494" s="1">
        <v>44681.17</v>
      </c>
      <c r="T494" s="1">
        <v>61172.65</v>
      </c>
      <c r="U494" s="1">
        <v>33447.050000000003</v>
      </c>
      <c r="V494" s="1">
        <v>91348.69</v>
      </c>
      <c r="W494" s="1">
        <v>78788.59</v>
      </c>
      <c r="X494" s="1">
        <v>53614.57</v>
      </c>
      <c r="Y494" s="1">
        <v>2132025.19</v>
      </c>
      <c r="Z494" s="1">
        <v>35682.300000000003</v>
      </c>
      <c r="AA494" s="1">
        <v>49766.25</v>
      </c>
      <c r="AB494" s="1">
        <v>107096.97</v>
      </c>
      <c r="AC494" s="1">
        <v>11545.769999999999</v>
      </c>
      <c r="AD494" s="1">
        <v>227332.22999999998</v>
      </c>
      <c r="AE494" s="1">
        <v>60300.19</v>
      </c>
      <c r="AF494" s="1">
        <v>488505.50999999995</v>
      </c>
      <c r="AG494" s="1">
        <v>351548.79</v>
      </c>
      <c r="AH494" s="1">
        <v>1024628.45763</v>
      </c>
      <c r="AI494" s="1">
        <v>2356406.4676299999</v>
      </c>
      <c r="AJ494" s="1">
        <v>359977.2</v>
      </c>
      <c r="AK494" s="1">
        <v>1996429.2676299999</v>
      </c>
      <c r="AL494" s="33">
        <v>2320408.7476300001</v>
      </c>
      <c r="AM494" s="1">
        <v>85578.31</v>
      </c>
      <c r="AN494" s="1">
        <v>85578.31</v>
      </c>
      <c r="AO494" s="1">
        <v>89438.99</v>
      </c>
      <c r="AP494" s="1">
        <v>89438.99</v>
      </c>
      <c r="AQ494" s="1">
        <v>5147.5600000000004</v>
      </c>
      <c r="AR494" s="1">
        <v>5147.5600000000004</v>
      </c>
      <c r="AS494" s="1">
        <v>5791.01</v>
      </c>
      <c r="AT494" s="1">
        <v>5791.01</v>
      </c>
      <c r="AU494" s="1">
        <v>7077.9</v>
      </c>
      <c r="AV494" s="1">
        <v>181451.77</v>
      </c>
      <c r="AW494" s="1">
        <v>72000.52</v>
      </c>
      <c r="AX494" s="1">
        <v>27785.51</v>
      </c>
      <c r="AY494" s="1">
        <v>660227.44000000006</v>
      </c>
      <c r="AZ494" s="1">
        <v>5112661.4800000004</v>
      </c>
      <c r="BA494" s="1">
        <v>191222.18999999997</v>
      </c>
      <c r="BB494" s="1">
        <v>906.81000000000006</v>
      </c>
      <c r="BC494" s="1">
        <v>139354.86999999997</v>
      </c>
    </row>
    <row r="495" spans="1:55" x14ac:dyDescent="0.25">
      <c r="A495" s="10" t="s">
        <v>1008</v>
      </c>
      <c r="B495" s="10" t="s">
        <v>1009</v>
      </c>
      <c r="C495">
        <v>238.78</v>
      </c>
      <c r="D495" s="1">
        <v>2989030.6</v>
      </c>
      <c r="E495" s="1">
        <v>3042484.14</v>
      </c>
      <c r="F495" s="12">
        <v>1.0178832361234442</v>
      </c>
      <c r="G495" s="28">
        <v>4</v>
      </c>
      <c r="H495" s="1">
        <v>230</v>
      </c>
      <c r="I495" s="1">
        <v>322345.06000000006</v>
      </c>
      <c r="J495" s="1">
        <v>322575.06000000006</v>
      </c>
      <c r="K495" s="30">
        <v>0.9</v>
      </c>
      <c r="L495" s="1">
        <v>709556.03</v>
      </c>
      <c r="M495" s="1">
        <v>178385.3</v>
      </c>
      <c r="N495" s="1">
        <v>75707.899999999994</v>
      </c>
      <c r="O495" s="1">
        <v>29467.65</v>
      </c>
      <c r="P495" s="1">
        <v>23810.29</v>
      </c>
      <c r="Q495" s="1">
        <v>55972.98</v>
      </c>
      <c r="R495" s="1">
        <v>16405.740000000002</v>
      </c>
      <c r="S495" s="1">
        <v>27829.98</v>
      </c>
      <c r="T495" s="1">
        <v>32344.16</v>
      </c>
      <c r="U495" s="1">
        <v>19659.71</v>
      </c>
      <c r="V495" s="1">
        <v>48299.31</v>
      </c>
      <c r="W495" s="1">
        <v>41658.33</v>
      </c>
      <c r="X495" s="1">
        <v>33394.22</v>
      </c>
      <c r="Y495" s="1">
        <v>1292491.6000000001</v>
      </c>
      <c r="Z495" s="1">
        <v>21340.799999999996</v>
      </c>
      <c r="AA495" s="1">
        <v>29847.5</v>
      </c>
      <c r="AB495" s="1">
        <v>64231.819999999992</v>
      </c>
      <c r="AC495" s="1">
        <v>6924.619999999999</v>
      </c>
      <c r="AD495" s="1">
        <v>68171.679999999993</v>
      </c>
      <c r="AE495" s="1">
        <v>93839.109999999986</v>
      </c>
      <c r="AF495" s="1">
        <v>292983.06</v>
      </c>
      <c r="AG495" s="1">
        <v>210842.74</v>
      </c>
      <c r="AH495" s="1">
        <v>598234.17377999995</v>
      </c>
      <c r="AI495" s="1">
        <v>1386415.5037799999</v>
      </c>
      <c r="AJ495" s="1">
        <v>215897.71</v>
      </c>
      <c r="AK495" s="1">
        <v>1170517.7937800002</v>
      </c>
      <c r="AL495" s="33">
        <v>1364825.7237800001</v>
      </c>
      <c r="AM495" s="1">
        <v>39893.65</v>
      </c>
      <c r="AN495" s="1">
        <v>39893.65</v>
      </c>
      <c r="AO495" s="1">
        <v>41823.99</v>
      </c>
      <c r="AP495" s="1">
        <v>41823.99</v>
      </c>
      <c r="AQ495" s="1">
        <v>0</v>
      </c>
      <c r="AR495" s="1">
        <v>0</v>
      </c>
      <c r="AS495" s="1">
        <v>0</v>
      </c>
      <c r="AT495" s="1">
        <v>0</v>
      </c>
      <c r="AU495" s="1">
        <v>0</v>
      </c>
      <c r="AV495" s="1">
        <v>108742.37</v>
      </c>
      <c r="AW495" s="1">
        <v>43149.24</v>
      </c>
      <c r="AX495" s="1">
        <v>16386.32</v>
      </c>
      <c r="AY495" s="1">
        <v>331713.21000000002</v>
      </c>
      <c r="AZ495" s="1">
        <v>2989030.6</v>
      </c>
      <c r="BA495" s="1">
        <v>116345.62000000001</v>
      </c>
      <c r="BB495" s="1">
        <v>0</v>
      </c>
      <c r="BC495" s="1">
        <v>79999.890000000014</v>
      </c>
    </row>
    <row r="496" spans="1:55" x14ac:dyDescent="0.25">
      <c r="A496" s="10" t="s">
        <v>1010</v>
      </c>
      <c r="B496" s="10" t="s">
        <v>1011</v>
      </c>
      <c r="C496">
        <v>167.12</v>
      </c>
      <c r="D496" s="1">
        <v>2158447.5</v>
      </c>
      <c r="E496" s="1">
        <v>1697621.8599999999</v>
      </c>
      <c r="F496" s="12">
        <v>0.78650134413739503</v>
      </c>
      <c r="G496" s="28">
        <v>2</v>
      </c>
      <c r="H496" s="1">
        <v>10974.86</v>
      </c>
      <c r="I496" s="1">
        <v>927432.82</v>
      </c>
      <c r="J496" s="1">
        <v>938407.67999999993</v>
      </c>
      <c r="K496" s="30">
        <v>0.9</v>
      </c>
      <c r="L496" s="1">
        <v>513185.62</v>
      </c>
      <c r="M496" s="1">
        <v>102637.12</v>
      </c>
      <c r="N496" s="1">
        <v>50889.37</v>
      </c>
      <c r="O496" s="1">
        <v>22072.5</v>
      </c>
      <c r="P496" s="1">
        <v>17938.72</v>
      </c>
      <c r="Q496" s="1">
        <v>31342.18</v>
      </c>
      <c r="R496" s="1">
        <v>11484.01</v>
      </c>
      <c r="S496" s="1">
        <v>18638.43</v>
      </c>
      <c r="T496" s="1">
        <v>25312.82</v>
      </c>
      <c r="U496" s="1">
        <v>14042.65</v>
      </c>
      <c r="V496" s="1">
        <v>37799.46</v>
      </c>
      <c r="W496" s="1">
        <v>32602.17</v>
      </c>
      <c r="X496" s="1">
        <v>22364.93</v>
      </c>
      <c r="Y496" s="1">
        <v>900309.9800000001</v>
      </c>
      <c r="Z496" s="1">
        <v>15040.800000000001</v>
      </c>
      <c r="AA496" s="1">
        <v>20890</v>
      </c>
      <c r="AB496" s="1">
        <v>44955.28</v>
      </c>
      <c r="AC496" s="1">
        <v>4846.4799999999996</v>
      </c>
      <c r="AD496" s="1">
        <v>95425.52</v>
      </c>
      <c r="AE496" s="1">
        <v>25492.800000000003</v>
      </c>
      <c r="AF496" s="1">
        <v>205056.24</v>
      </c>
      <c r="AG496" s="1">
        <v>147566.96</v>
      </c>
      <c r="AH496" s="1">
        <v>433084.89611999993</v>
      </c>
      <c r="AI496" s="1">
        <v>992358.97611999989</v>
      </c>
      <c r="AJ496" s="1">
        <v>151104.89000000001</v>
      </c>
      <c r="AK496" s="1">
        <v>841254.08611999999</v>
      </c>
      <c r="AL496" s="33">
        <v>977248.48612000002</v>
      </c>
      <c r="AM496" s="1">
        <v>39893.65</v>
      </c>
      <c r="AN496" s="1">
        <v>39893.65</v>
      </c>
      <c r="AO496" s="1">
        <v>41823.99</v>
      </c>
      <c r="AP496" s="1">
        <v>41823.99</v>
      </c>
      <c r="AQ496" s="1">
        <v>0</v>
      </c>
      <c r="AR496" s="1">
        <v>0</v>
      </c>
      <c r="AS496" s="1">
        <v>0</v>
      </c>
      <c r="AT496" s="1">
        <v>0</v>
      </c>
      <c r="AU496" s="1">
        <v>0</v>
      </c>
      <c r="AV496" s="1">
        <v>75926.62</v>
      </c>
      <c r="AW496" s="1">
        <v>30127.87</v>
      </c>
      <c r="AX496" s="1">
        <v>11399.18</v>
      </c>
      <c r="AY496" s="1">
        <v>280888.95</v>
      </c>
      <c r="AZ496" s="1">
        <v>2158447.5</v>
      </c>
      <c r="BA496" s="1">
        <v>253198.58000000002</v>
      </c>
      <c r="BB496" s="1">
        <v>0</v>
      </c>
      <c r="BC496" s="1">
        <v>72054.83</v>
      </c>
    </row>
    <row r="497" spans="1:55" x14ac:dyDescent="0.25">
      <c r="A497" s="10" t="s">
        <v>1012</v>
      </c>
      <c r="B497" s="10" t="s">
        <v>1013</v>
      </c>
      <c r="C497">
        <v>536.29999999999995</v>
      </c>
      <c r="D497" s="1">
        <v>6978456.2999999998</v>
      </c>
      <c r="E497" s="1">
        <v>4795009.13</v>
      </c>
      <c r="F497" s="12">
        <v>0.68711602163360974</v>
      </c>
      <c r="G497" s="28">
        <v>1</v>
      </c>
      <c r="H497" s="1">
        <v>143501.44</v>
      </c>
      <c r="I497" s="1">
        <v>1748173.1499999997</v>
      </c>
      <c r="J497" s="1">
        <v>1891674.5899999996</v>
      </c>
      <c r="K497" s="30">
        <v>0.9</v>
      </c>
      <c r="L497" s="1">
        <v>1619212.41</v>
      </c>
      <c r="M497" s="1">
        <v>386195.37</v>
      </c>
      <c r="N497" s="1">
        <v>169862.17</v>
      </c>
      <c r="O497" s="1">
        <v>69087.600000000006</v>
      </c>
      <c r="P497" s="1">
        <v>55493.35</v>
      </c>
      <c r="Q497" s="1">
        <v>119007.81</v>
      </c>
      <c r="R497" s="1">
        <v>38826.910000000003</v>
      </c>
      <c r="S497" s="1">
        <v>62553.64</v>
      </c>
      <c r="T497" s="1">
        <v>76641.600000000006</v>
      </c>
      <c r="U497" s="1">
        <v>45191.81</v>
      </c>
      <c r="V497" s="1">
        <v>114448.36</v>
      </c>
      <c r="W497" s="1">
        <v>98712.14</v>
      </c>
      <c r="X497" s="1">
        <v>75060.399999999994</v>
      </c>
      <c r="Y497" s="1">
        <v>2930293.5700000003</v>
      </c>
      <c r="Z497" s="1">
        <v>48087</v>
      </c>
      <c r="AA497" s="1">
        <v>67037.5</v>
      </c>
      <c r="AB497" s="1">
        <v>144264.70000000001</v>
      </c>
      <c r="AC497" s="1">
        <v>15552.699999999997</v>
      </c>
      <c r="AD497" s="1">
        <v>306227.30000000005</v>
      </c>
      <c r="AE497" s="1">
        <v>177312.89</v>
      </c>
      <c r="AF497" s="1">
        <v>658040.1</v>
      </c>
      <c r="AG497" s="1">
        <v>473552.89999999997</v>
      </c>
      <c r="AH497" s="1">
        <v>1379448.5583000001</v>
      </c>
      <c r="AI497" s="1">
        <v>3269523.6483</v>
      </c>
      <c r="AJ497" s="1">
        <v>484906.37</v>
      </c>
      <c r="AK497" s="1">
        <v>2784617.2783000004</v>
      </c>
      <c r="AL497" s="33">
        <v>3221033.0083000003</v>
      </c>
      <c r="AM497" s="1">
        <v>108742.37</v>
      </c>
      <c r="AN497" s="1">
        <v>108742.37</v>
      </c>
      <c r="AO497" s="1">
        <v>113246.49</v>
      </c>
      <c r="AP497" s="1">
        <v>113246.49</v>
      </c>
      <c r="AQ497" s="1">
        <v>643.44000000000005</v>
      </c>
      <c r="AR497" s="1">
        <v>643.44000000000005</v>
      </c>
      <c r="AS497" s="1">
        <v>643.44000000000005</v>
      </c>
      <c r="AT497" s="1">
        <v>643.44000000000005</v>
      </c>
      <c r="AU497" s="1">
        <v>1286.8900000000001</v>
      </c>
      <c r="AV497" s="1">
        <v>244509.48</v>
      </c>
      <c r="AW497" s="1">
        <v>97021.98</v>
      </c>
      <c r="AX497" s="1">
        <v>37759.79</v>
      </c>
      <c r="AY497" s="1">
        <v>827129.62</v>
      </c>
      <c r="AZ497" s="1">
        <v>6978456.2999999998</v>
      </c>
      <c r="BA497" s="1">
        <v>218950.85</v>
      </c>
      <c r="BB497" s="1">
        <v>269.74</v>
      </c>
      <c r="BC497" s="1">
        <v>207921.07</v>
      </c>
    </row>
    <row r="498" spans="1:55" x14ac:dyDescent="0.25">
      <c r="A498" s="10" t="s">
        <v>1014</v>
      </c>
      <c r="B498" s="10" t="s">
        <v>1015</v>
      </c>
      <c r="C498">
        <v>425.5</v>
      </c>
      <c r="D498" s="1">
        <v>5820053.3700000001</v>
      </c>
      <c r="E498" s="1">
        <v>5190964.9499999993</v>
      </c>
      <c r="F498" s="12">
        <v>0.89191019738020016</v>
      </c>
      <c r="G498" s="28">
        <v>2</v>
      </c>
      <c r="H498" s="1">
        <v>12741.73</v>
      </c>
      <c r="I498" s="1">
        <v>1976477.69</v>
      </c>
      <c r="J498" s="1">
        <v>1989219.42</v>
      </c>
      <c r="K498" s="30">
        <v>0.9</v>
      </c>
      <c r="L498" s="1">
        <v>1344562.34</v>
      </c>
      <c r="M498" s="1">
        <v>326202.12</v>
      </c>
      <c r="N498" s="1">
        <v>136031.19</v>
      </c>
      <c r="O498" s="1">
        <v>54714.879999999997</v>
      </c>
      <c r="P498" s="1">
        <v>47122.38</v>
      </c>
      <c r="Q498" s="1">
        <v>94342.74</v>
      </c>
      <c r="R498" s="1">
        <v>29530.33</v>
      </c>
      <c r="S498" s="1">
        <v>50042.91</v>
      </c>
      <c r="T498" s="1">
        <v>60469.52</v>
      </c>
      <c r="U498" s="1">
        <v>35744.94</v>
      </c>
      <c r="V498" s="1">
        <v>90298.71</v>
      </c>
      <c r="W498" s="1">
        <v>77882.97</v>
      </c>
      <c r="X498" s="1">
        <v>60048.32</v>
      </c>
      <c r="Y498" s="1">
        <v>2406993.3499999996</v>
      </c>
      <c r="Z498" s="1">
        <v>38070</v>
      </c>
      <c r="AA498" s="1">
        <v>53187.5</v>
      </c>
      <c r="AB498" s="1">
        <v>114459.5</v>
      </c>
      <c r="AC498" s="1">
        <v>12339.5</v>
      </c>
      <c r="AD498" s="1">
        <v>242960.5</v>
      </c>
      <c r="AE498" s="1">
        <v>148337</v>
      </c>
      <c r="AF498" s="1">
        <v>522088.5</v>
      </c>
      <c r="AG498" s="1">
        <v>375716.5</v>
      </c>
      <c r="AH498" s="1">
        <v>1162624.0814999996</v>
      </c>
      <c r="AI498" s="1">
        <v>2669783.0814999994</v>
      </c>
      <c r="AJ498" s="1">
        <v>384724.33</v>
      </c>
      <c r="AK498" s="1">
        <v>2285058.7514999993</v>
      </c>
      <c r="AL498" s="33">
        <v>2631310.6414999994</v>
      </c>
      <c r="AM498" s="1">
        <v>117750.61</v>
      </c>
      <c r="AN498" s="1">
        <v>117750.61</v>
      </c>
      <c r="AO498" s="1">
        <v>122898.18</v>
      </c>
      <c r="AP498" s="1">
        <v>122898.18</v>
      </c>
      <c r="AQ498" s="1">
        <v>0</v>
      </c>
      <c r="AR498" s="1">
        <v>0</v>
      </c>
      <c r="AS498" s="1">
        <v>0</v>
      </c>
      <c r="AT498" s="1">
        <v>0</v>
      </c>
      <c r="AU498" s="1">
        <v>0</v>
      </c>
      <c r="AV498" s="1">
        <v>193677.24</v>
      </c>
      <c r="AW498" s="1">
        <v>76851.62</v>
      </c>
      <c r="AX498" s="1">
        <v>29922.85</v>
      </c>
      <c r="AY498" s="1">
        <v>781749.29</v>
      </c>
      <c r="AZ498" s="1">
        <v>5820053.3700000001</v>
      </c>
      <c r="BA498" s="1">
        <v>455285.45999999996</v>
      </c>
      <c r="BB498" s="1">
        <v>0</v>
      </c>
      <c r="BC498" s="1">
        <v>161662.1</v>
      </c>
    </row>
    <row r="499" spans="1:55" x14ac:dyDescent="0.25">
      <c r="A499" s="10" t="s">
        <v>1016</v>
      </c>
      <c r="B499" s="10" t="s">
        <v>1017</v>
      </c>
      <c r="C499">
        <v>189.3</v>
      </c>
      <c r="D499" s="1">
        <v>2476018.9</v>
      </c>
      <c r="E499" s="1">
        <v>2088584.49</v>
      </c>
      <c r="F499" s="12">
        <v>0.84352526145903006</v>
      </c>
      <c r="G499" s="28">
        <v>2</v>
      </c>
      <c r="H499" s="1">
        <v>5668.64</v>
      </c>
      <c r="I499" s="1">
        <v>509204.97000000003</v>
      </c>
      <c r="J499" s="1">
        <v>514873.61000000004</v>
      </c>
      <c r="K499" s="30">
        <v>0.9</v>
      </c>
      <c r="L499" s="1">
        <v>586760.62</v>
      </c>
      <c r="M499" s="1">
        <v>117352.12</v>
      </c>
      <c r="N499" s="1">
        <v>57633.75</v>
      </c>
      <c r="O499" s="1">
        <v>25751.25</v>
      </c>
      <c r="P499" s="1">
        <v>20632.23</v>
      </c>
      <c r="Q499" s="1">
        <v>35343.31</v>
      </c>
      <c r="R499" s="1">
        <v>13124.59</v>
      </c>
      <c r="S499" s="1">
        <v>21446.959999999999</v>
      </c>
      <c r="T499" s="1">
        <v>29531.62</v>
      </c>
      <c r="U499" s="1">
        <v>16085.22</v>
      </c>
      <c r="V499" s="1">
        <v>44099.37</v>
      </c>
      <c r="W499" s="1">
        <v>38035.870000000003</v>
      </c>
      <c r="X499" s="1">
        <v>25734.99</v>
      </c>
      <c r="Y499" s="1">
        <v>1031531.8999999999</v>
      </c>
      <c r="Z499" s="1">
        <v>17007.3</v>
      </c>
      <c r="AA499" s="1">
        <v>23662.499999999996</v>
      </c>
      <c r="AB499" s="1">
        <v>50921.7</v>
      </c>
      <c r="AC499" s="1">
        <v>5489.7</v>
      </c>
      <c r="AD499" s="1">
        <v>108090.29999999999</v>
      </c>
      <c r="AE499" s="1">
        <v>28489.559999999998</v>
      </c>
      <c r="AF499" s="1">
        <v>232271.09999999998</v>
      </c>
      <c r="AG499" s="1">
        <v>167151.9</v>
      </c>
      <c r="AH499" s="1">
        <v>498365.49630000006</v>
      </c>
      <c r="AI499" s="1">
        <v>1131449.5563000001</v>
      </c>
      <c r="AJ499" s="1">
        <v>171159.38</v>
      </c>
      <c r="AK499" s="1">
        <v>960290.17630000005</v>
      </c>
      <c r="AL499" s="33">
        <v>1114333.6163000001</v>
      </c>
      <c r="AM499" s="1">
        <v>48258.45</v>
      </c>
      <c r="AN499" s="1">
        <v>48258.45</v>
      </c>
      <c r="AO499" s="1">
        <v>50188.78</v>
      </c>
      <c r="AP499" s="1">
        <v>50188.78</v>
      </c>
      <c r="AQ499" s="1">
        <v>0</v>
      </c>
      <c r="AR499" s="1">
        <v>0</v>
      </c>
      <c r="AS499" s="1">
        <v>0</v>
      </c>
      <c r="AT499" s="1">
        <v>0</v>
      </c>
      <c r="AU499" s="1">
        <v>0</v>
      </c>
      <c r="AV499" s="1">
        <v>86221.759999999995</v>
      </c>
      <c r="AW499" s="1">
        <v>34213.01</v>
      </c>
      <c r="AX499" s="1">
        <v>12824.08</v>
      </c>
      <c r="AY499" s="1">
        <v>330153.31</v>
      </c>
      <c r="AZ499" s="1">
        <v>2476018.9</v>
      </c>
      <c r="BA499" s="1">
        <v>78212.059999999983</v>
      </c>
      <c r="BB499" s="1">
        <v>0</v>
      </c>
      <c r="BC499" s="1">
        <v>96456.329999999987</v>
      </c>
    </row>
    <row r="500" spans="1:55" x14ac:dyDescent="0.25">
      <c r="A500" s="10" t="s">
        <v>1018</v>
      </c>
      <c r="B500" s="10" t="s">
        <v>1019</v>
      </c>
      <c r="C500">
        <v>545.29</v>
      </c>
      <c r="D500" s="1">
        <v>7134001.0700000003</v>
      </c>
      <c r="E500" s="1">
        <v>6416612.8399999999</v>
      </c>
      <c r="F500" s="12">
        <v>0.89944096966612863</v>
      </c>
      <c r="G500" s="28">
        <v>2</v>
      </c>
      <c r="H500" s="1">
        <v>16328.88</v>
      </c>
      <c r="I500" s="1">
        <v>1443750.71</v>
      </c>
      <c r="J500" s="1">
        <v>1460079.5899999999</v>
      </c>
      <c r="K500" s="30">
        <v>0.9</v>
      </c>
      <c r="L500" s="1">
        <v>1662368.2</v>
      </c>
      <c r="M500" s="1">
        <v>396983.09</v>
      </c>
      <c r="N500" s="1">
        <v>173198.63</v>
      </c>
      <c r="O500" s="1">
        <v>70404.12</v>
      </c>
      <c r="P500" s="1">
        <v>56896.36</v>
      </c>
      <c r="Q500" s="1">
        <v>119195.89</v>
      </c>
      <c r="R500" s="1">
        <v>38826.910000000003</v>
      </c>
      <c r="S500" s="1">
        <v>63830.25</v>
      </c>
      <c r="T500" s="1">
        <v>78047.87</v>
      </c>
      <c r="U500" s="1">
        <v>46213.1</v>
      </c>
      <c r="V500" s="1">
        <v>116548.33</v>
      </c>
      <c r="W500" s="1">
        <v>100523.37</v>
      </c>
      <c r="X500" s="1">
        <v>76592.25</v>
      </c>
      <c r="Y500" s="1">
        <v>2999628.3700000006</v>
      </c>
      <c r="Z500" s="1">
        <v>48911.399999999994</v>
      </c>
      <c r="AA500" s="1">
        <v>68161.25</v>
      </c>
      <c r="AB500" s="1">
        <v>146683.01</v>
      </c>
      <c r="AC500" s="1">
        <v>15813.41</v>
      </c>
      <c r="AD500" s="1">
        <v>311360.58999999997</v>
      </c>
      <c r="AE500" s="1">
        <v>180077.66999999998</v>
      </c>
      <c r="AF500" s="1">
        <v>669070.82999999996</v>
      </c>
      <c r="AG500" s="1">
        <v>481491.06999999995</v>
      </c>
      <c r="AH500" s="1">
        <v>1412142.5847899998</v>
      </c>
      <c r="AI500" s="1">
        <v>3333711.8147899993</v>
      </c>
      <c r="AJ500" s="1">
        <v>493034.85</v>
      </c>
      <c r="AK500" s="1">
        <v>2840676.9647899996</v>
      </c>
      <c r="AL500" s="33">
        <v>3284408.3247899995</v>
      </c>
      <c r="AM500" s="1">
        <v>113889.94</v>
      </c>
      <c r="AN500" s="1">
        <v>113889.94</v>
      </c>
      <c r="AO500" s="1">
        <v>118394.06</v>
      </c>
      <c r="AP500" s="1">
        <v>118394.06</v>
      </c>
      <c r="AQ500" s="1">
        <v>0</v>
      </c>
      <c r="AR500" s="1">
        <v>0</v>
      </c>
      <c r="AS500" s="1">
        <v>0</v>
      </c>
      <c r="AT500" s="1">
        <v>0</v>
      </c>
      <c r="AU500" s="1">
        <v>0</v>
      </c>
      <c r="AV500" s="1">
        <v>248370.15</v>
      </c>
      <c r="AW500" s="1">
        <v>98553.9</v>
      </c>
      <c r="AX500" s="1">
        <v>38472.239999999998</v>
      </c>
      <c r="AY500" s="1">
        <v>849964.29</v>
      </c>
      <c r="AZ500" s="1">
        <v>7134001.0700000003</v>
      </c>
      <c r="BA500" s="1">
        <v>290757.45000000007</v>
      </c>
      <c r="BB500" s="1">
        <v>0</v>
      </c>
      <c r="BC500" s="1">
        <v>233281.16999999998</v>
      </c>
    </row>
    <row r="501" spans="1:55" x14ac:dyDescent="0.25">
      <c r="A501" s="10" t="s">
        <v>1020</v>
      </c>
      <c r="B501" s="10" t="s">
        <v>1021</v>
      </c>
      <c r="C501">
        <v>578.61</v>
      </c>
      <c r="D501" s="1">
        <v>7836377.3600000003</v>
      </c>
      <c r="E501" s="1">
        <v>6340736.2599999998</v>
      </c>
      <c r="F501" s="12">
        <v>0.80914126116050122</v>
      </c>
      <c r="G501" s="28">
        <v>2</v>
      </c>
      <c r="H501" s="1">
        <v>29854.87</v>
      </c>
      <c r="I501" s="1">
        <v>3516059.91</v>
      </c>
      <c r="J501" s="1">
        <v>3545914.7800000003</v>
      </c>
      <c r="K501" s="30">
        <v>0.9</v>
      </c>
      <c r="L501" s="1">
        <v>1793562.46</v>
      </c>
      <c r="M501" s="1">
        <v>441037.06</v>
      </c>
      <c r="N501" s="1">
        <v>185337.06</v>
      </c>
      <c r="O501" s="1">
        <v>74011.42</v>
      </c>
      <c r="P501" s="1">
        <v>62866.96</v>
      </c>
      <c r="Q501" s="1">
        <v>131276.18</v>
      </c>
      <c r="R501" s="1">
        <v>41014.35</v>
      </c>
      <c r="S501" s="1">
        <v>67915.38</v>
      </c>
      <c r="T501" s="1">
        <v>81563.539999999994</v>
      </c>
      <c r="U501" s="1">
        <v>48766.31</v>
      </c>
      <c r="V501" s="1">
        <v>121798.26</v>
      </c>
      <c r="W501" s="1">
        <v>105051.45</v>
      </c>
      <c r="X501" s="1">
        <v>81494.149999999994</v>
      </c>
      <c r="Y501" s="1">
        <v>3235694.58</v>
      </c>
      <c r="Z501" s="1">
        <v>51520.5</v>
      </c>
      <c r="AA501" s="1">
        <v>72326.249999999985</v>
      </c>
      <c r="AB501" s="1">
        <v>155646.08999999997</v>
      </c>
      <c r="AC501" s="1">
        <v>16779.689999999999</v>
      </c>
      <c r="AD501" s="1">
        <v>330386.31</v>
      </c>
      <c r="AE501" s="1">
        <v>209821.25999999998</v>
      </c>
      <c r="AF501" s="1">
        <v>709954.47</v>
      </c>
      <c r="AG501" s="1">
        <v>510912.62999999995</v>
      </c>
      <c r="AH501" s="1">
        <v>1559831.2511100001</v>
      </c>
      <c r="AI501" s="1">
        <v>3617178.4511099998</v>
      </c>
      <c r="AJ501" s="1">
        <v>523161.8</v>
      </c>
      <c r="AK501" s="1">
        <v>3094016.65111</v>
      </c>
      <c r="AL501" s="33">
        <v>3564862.2711100001</v>
      </c>
      <c r="AM501" s="1">
        <v>152496.70000000001</v>
      </c>
      <c r="AN501" s="1">
        <v>152496.70000000001</v>
      </c>
      <c r="AO501" s="1">
        <v>158931.16</v>
      </c>
      <c r="AP501" s="1">
        <v>158931.16</v>
      </c>
      <c r="AQ501" s="1">
        <v>643.44000000000005</v>
      </c>
      <c r="AR501" s="1">
        <v>643.44000000000005</v>
      </c>
      <c r="AS501" s="1">
        <v>643.44000000000005</v>
      </c>
      <c r="AT501" s="1">
        <v>643.44000000000005</v>
      </c>
      <c r="AU501" s="1">
        <v>1286.8900000000001</v>
      </c>
      <c r="AV501" s="1">
        <v>263812.86</v>
      </c>
      <c r="AW501" s="1">
        <v>104681.61</v>
      </c>
      <c r="AX501" s="1">
        <v>40609.589999999997</v>
      </c>
      <c r="AY501" s="1">
        <v>1035820.4299999998</v>
      </c>
      <c r="AZ501" s="1">
        <v>7836377.3600000003</v>
      </c>
      <c r="BA501" s="1">
        <v>623197.54999999981</v>
      </c>
      <c r="BB501" s="1">
        <v>85.3</v>
      </c>
      <c r="BC501" s="1">
        <v>317493.51</v>
      </c>
    </row>
    <row r="502" spans="1:55" x14ac:dyDescent="0.25">
      <c r="A502" s="10" t="s">
        <v>1022</v>
      </c>
      <c r="B502" s="10" t="s">
        <v>1023</v>
      </c>
      <c r="C502">
        <v>1904.46</v>
      </c>
      <c r="D502" s="1">
        <v>25199934.039999999</v>
      </c>
      <c r="E502" s="1">
        <v>18149621.129999999</v>
      </c>
      <c r="F502" s="12">
        <v>0.72022494587450114</v>
      </c>
      <c r="G502" s="28">
        <v>1</v>
      </c>
      <c r="H502" s="1">
        <v>254079.89</v>
      </c>
      <c r="I502" s="1">
        <v>5836022.6699999999</v>
      </c>
      <c r="J502" s="1">
        <v>6090102.5599999996</v>
      </c>
      <c r="K502" s="30">
        <v>0.9</v>
      </c>
      <c r="L502" s="1">
        <v>5798424.8899999997</v>
      </c>
      <c r="M502" s="1">
        <v>1407502.57</v>
      </c>
      <c r="N502" s="1">
        <v>610075.29</v>
      </c>
      <c r="O502" s="1">
        <v>246830.12</v>
      </c>
      <c r="P502" s="1">
        <v>200716.24</v>
      </c>
      <c r="Q502" s="1">
        <v>428590.49</v>
      </c>
      <c r="R502" s="1">
        <v>137808.21</v>
      </c>
      <c r="S502" s="1">
        <v>224427.15</v>
      </c>
      <c r="T502" s="1">
        <v>272815.99</v>
      </c>
      <c r="U502" s="1">
        <v>161618.19</v>
      </c>
      <c r="V502" s="1">
        <v>407394.18</v>
      </c>
      <c r="W502" s="1">
        <v>351379</v>
      </c>
      <c r="X502" s="1">
        <v>269298.34999999998</v>
      </c>
      <c r="Y502" s="1">
        <v>10516880.67</v>
      </c>
      <c r="Z502" s="1">
        <v>170606.7</v>
      </c>
      <c r="AA502" s="1">
        <v>238057.5</v>
      </c>
      <c r="AB502" s="1">
        <v>512299.74</v>
      </c>
      <c r="AC502" s="1">
        <v>55229.340000000011</v>
      </c>
      <c r="AD502" s="1">
        <v>1087446.6600000001</v>
      </c>
      <c r="AE502" s="1">
        <v>664610.12000000011</v>
      </c>
      <c r="AF502" s="1">
        <v>2336772.42</v>
      </c>
      <c r="AG502" s="1">
        <v>1681638.1800000002</v>
      </c>
      <c r="AH502" s="1">
        <v>4993628.18346</v>
      </c>
      <c r="AI502" s="1">
        <v>11740288.843460001</v>
      </c>
      <c r="AJ502" s="1">
        <v>1721955.59</v>
      </c>
      <c r="AK502" s="1">
        <v>10018333.253459999</v>
      </c>
      <c r="AL502" s="33">
        <v>11568093.283459999</v>
      </c>
      <c r="AM502" s="1">
        <v>405370.98</v>
      </c>
      <c r="AN502" s="1">
        <v>405370.98</v>
      </c>
      <c r="AO502" s="1">
        <v>422100.57</v>
      </c>
      <c r="AP502" s="1">
        <v>422100.57</v>
      </c>
      <c r="AQ502" s="1">
        <v>20590.27</v>
      </c>
      <c r="AR502" s="1">
        <v>20590.27</v>
      </c>
      <c r="AS502" s="1">
        <v>21877.16</v>
      </c>
      <c r="AT502" s="1">
        <v>21877.16</v>
      </c>
      <c r="AU502" s="1">
        <v>26381.279999999999</v>
      </c>
      <c r="AV502" s="1">
        <v>868652.1</v>
      </c>
      <c r="AW502" s="1">
        <v>344683.35</v>
      </c>
      <c r="AX502" s="1">
        <v>135365.31</v>
      </c>
      <c r="AY502" s="1">
        <v>3114960</v>
      </c>
      <c r="AZ502" s="1">
        <v>25199934.039999999</v>
      </c>
      <c r="BA502" s="1">
        <v>786584.40000000014</v>
      </c>
      <c r="BB502" s="1">
        <v>5702.33</v>
      </c>
      <c r="BC502" s="1">
        <v>716695.29</v>
      </c>
    </row>
    <row r="503" spans="1:55" x14ac:dyDescent="0.25">
      <c r="A503" s="10" t="s">
        <v>1024</v>
      </c>
      <c r="B503" s="10" t="s">
        <v>1025</v>
      </c>
      <c r="C503">
        <v>894.46</v>
      </c>
      <c r="D503" s="1">
        <v>11822115.73</v>
      </c>
      <c r="E503" s="1">
        <v>9767123.9399999995</v>
      </c>
      <c r="F503" s="12">
        <v>0.8261739406944546</v>
      </c>
      <c r="G503" s="28">
        <v>2</v>
      </c>
      <c r="H503" s="1">
        <v>27399.97</v>
      </c>
      <c r="I503" s="1">
        <v>3770903.1500000004</v>
      </c>
      <c r="J503" s="1">
        <v>3798303.1200000006</v>
      </c>
      <c r="K503" s="30">
        <v>0.9</v>
      </c>
      <c r="L503" s="1">
        <v>2689613.73</v>
      </c>
      <c r="M503" s="1">
        <v>654283.55000000005</v>
      </c>
      <c r="N503" s="1">
        <v>285479.67999999999</v>
      </c>
      <c r="O503" s="1">
        <v>115128.45</v>
      </c>
      <c r="P503" s="1">
        <v>93978.19</v>
      </c>
      <c r="Q503" s="1">
        <v>203253.68</v>
      </c>
      <c r="R503" s="1">
        <v>64529.24</v>
      </c>
      <c r="S503" s="1">
        <v>104936.93</v>
      </c>
      <c r="T503" s="1">
        <v>127267.25</v>
      </c>
      <c r="U503" s="1">
        <v>75575.009999999995</v>
      </c>
      <c r="V503" s="1">
        <v>190047.28</v>
      </c>
      <c r="W503" s="1">
        <v>163916.49</v>
      </c>
      <c r="X503" s="1">
        <v>125917.65</v>
      </c>
      <c r="Y503" s="1">
        <v>4893927.1300000018</v>
      </c>
      <c r="Z503" s="1">
        <v>79826.399999999994</v>
      </c>
      <c r="AA503" s="1">
        <v>111807.5</v>
      </c>
      <c r="AB503" s="1">
        <v>240609.74</v>
      </c>
      <c r="AC503" s="1">
        <v>25939.339999999997</v>
      </c>
      <c r="AD503" s="1">
        <v>510736.66000000003</v>
      </c>
      <c r="AE503" s="1">
        <v>314585.46999999997</v>
      </c>
      <c r="AF503" s="1">
        <v>1097502.42</v>
      </c>
      <c r="AG503" s="1">
        <v>789808.17999999993</v>
      </c>
      <c r="AH503" s="1">
        <v>2341516.4304600004</v>
      </c>
      <c r="AI503" s="1">
        <v>5512332.1404600004</v>
      </c>
      <c r="AJ503" s="1">
        <v>808743.89</v>
      </c>
      <c r="AK503" s="1">
        <v>4703588.2504600007</v>
      </c>
      <c r="AL503" s="33">
        <v>5431457.7504600007</v>
      </c>
      <c r="AM503" s="1">
        <v>184669</v>
      </c>
      <c r="AN503" s="1">
        <v>184669</v>
      </c>
      <c r="AO503" s="1">
        <v>192390.35</v>
      </c>
      <c r="AP503" s="1">
        <v>192390.35</v>
      </c>
      <c r="AQ503" s="1">
        <v>20590.27</v>
      </c>
      <c r="AR503" s="1">
        <v>20590.27</v>
      </c>
      <c r="AS503" s="1">
        <v>21233.71</v>
      </c>
      <c r="AT503" s="1">
        <v>21233.71</v>
      </c>
      <c r="AU503" s="1">
        <v>25737.84</v>
      </c>
      <c r="AV503" s="1">
        <v>407944.76</v>
      </c>
      <c r="AW503" s="1">
        <v>161873.51</v>
      </c>
      <c r="AX503" s="1">
        <v>63407.96</v>
      </c>
      <c r="AY503" s="1">
        <v>1496730.7299999997</v>
      </c>
      <c r="AZ503" s="1">
        <v>11822115.73</v>
      </c>
      <c r="BA503" s="1">
        <v>307682.99000000005</v>
      </c>
      <c r="BB503" s="1">
        <v>2052.25</v>
      </c>
      <c r="BC503" s="1">
        <v>398673.13</v>
      </c>
    </row>
    <row r="504" spans="1:55" x14ac:dyDescent="0.25">
      <c r="A504" s="143" t="s">
        <v>1026</v>
      </c>
      <c r="B504" s="10" t="s">
        <v>1027</v>
      </c>
      <c r="C504">
        <v>10</v>
      </c>
      <c r="D504" s="1">
        <v>121047.92</v>
      </c>
      <c r="E504" s="1">
        <v>79705.899999999994</v>
      </c>
      <c r="F504" s="12">
        <v>0.65846567210737694</v>
      </c>
      <c r="G504" s="28">
        <v>1</v>
      </c>
      <c r="H504" s="1">
        <v>4145.2</v>
      </c>
      <c r="I504" s="1">
        <v>67601.11</v>
      </c>
      <c r="J504" s="1">
        <v>71746.31</v>
      </c>
      <c r="K504" s="30">
        <v>0.9</v>
      </c>
      <c r="L504" s="1">
        <v>27899.11</v>
      </c>
      <c r="M504" s="1">
        <v>7173.8</v>
      </c>
      <c r="N504" s="1">
        <v>3246.18</v>
      </c>
      <c r="O504" s="1">
        <v>613.12</v>
      </c>
      <c r="P504" s="1">
        <v>929.63</v>
      </c>
      <c r="Q504" s="1">
        <v>2094.6</v>
      </c>
      <c r="R504" s="1">
        <v>0</v>
      </c>
      <c r="S504" s="1">
        <v>1021.28</v>
      </c>
      <c r="T504" s="1">
        <v>703.13</v>
      </c>
      <c r="U504" s="1">
        <v>765.96</v>
      </c>
      <c r="V504" s="1">
        <v>1049.98</v>
      </c>
      <c r="W504" s="1">
        <v>905.61</v>
      </c>
      <c r="X504" s="1">
        <v>1225.47</v>
      </c>
      <c r="Y504" s="1">
        <v>47627.87</v>
      </c>
      <c r="Z504" s="1">
        <v>900</v>
      </c>
      <c r="AA504" s="1">
        <v>1250</v>
      </c>
      <c r="AB504" s="1">
        <v>2690</v>
      </c>
      <c r="AC504" s="1">
        <v>290</v>
      </c>
      <c r="AD504" s="1">
        <v>5710</v>
      </c>
      <c r="AE504" s="1">
        <v>4472</v>
      </c>
      <c r="AF504" s="1">
        <v>12270</v>
      </c>
      <c r="AG504" s="1">
        <v>8830</v>
      </c>
      <c r="AH504" s="1">
        <v>23186.996999999999</v>
      </c>
      <c r="AI504" s="1">
        <v>59598.997000000003</v>
      </c>
      <c r="AJ504" s="1">
        <v>9041.7000000000007</v>
      </c>
      <c r="AK504" s="1">
        <v>50557.297000000006</v>
      </c>
      <c r="AL504" s="33">
        <v>58694.827000000005</v>
      </c>
      <c r="AM504" s="1">
        <v>1930.33</v>
      </c>
      <c r="AN504" s="1">
        <v>1930.33</v>
      </c>
      <c r="AO504" s="1">
        <v>1930.33</v>
      </c>
      <c r="AP504" s="1">
        <v>1930.33</v>
      </c>
      <c r="AQ504" s="1">
        <v>0</v>
      </c>
      <c r="AR504" s="1">
        <v>0</v>
      </c>
      <c r="AS504" s="1">
        <v>0</v>
      </c>
      <c r="AT504" s="1">
        <v>0</v>
      </c>
      <c r="AU504" s="1">
        <v>0</v>
      </c>
      <c r="AV504" s="1">
        <v>4504.12</v>
      </c>
      <c r="AW504" s="1">
        <v>1787.24</v>
      </c>
      <c r="AX504" s="1">
        <v>712.44</v>
      </c>
      <c r="AY504" s="1">
        <v>14725.119999999999</v>
      </c>
      <c r="AZ504" s="1">
        <v>121047.92</v>
      </c>
      <c r="BA504" s="1">
        <v>567.87</v>
      </c>
      <c r="BB504" s="1">
        <v>0</v>
      </c>
      <c r="BC504" s="1">
        <v>381.78999999999996</v>
      </c>
    </row>
    <row r="505" spans="1:55" x14ac:dyDescent="0.25">
      <c r="A505" s="10" t="s">
        <v>1028</v>
      </c>
      <c r="B505" s="10" t="s">
        <v>1029</v>
      </c>
      <c r="C505">
        <v>70.75</v>
      </c>
      <c r="D505" s="1">
        <v>910735.59</v>
      </c>
      <c r="E505" s="1">
        <v>1398348.83</v>
      </c>
      <c r="F505" s="12">
        <v>1.5354059348883029</v>
      </c>
      <c r="G505" s="28">
        <v>4</v>
      </c>
      <c r="H505" s="1">
        <v>70.08</v>
      </c>
      <c r="I505" s="1">
        <v>143428.70000000001</v>
      </c>
      <c r="J505" s="1">
        <v>143498.78</v>
      </c>
      <c r="K505" s="30">
        <v>0.9</v>
      </c>
      <c r="L505" s="1">
        <v>221951.25</v>
      </c>
      <c r="M505" s="1">
        <v>44390.25</v>
      </c>
      <c r="N505" s="1">
        <v>20846.25</v>
      </c>
      <c r="O505" s="1">
        <v>9196.8700000000008</v>
      </c>
      <c r="P505" s="1">
        <v>7815.08</v>
      </c>
      <c r="Q505" s="1">
        <v>12670.24</v>
      </c>
      <c r="R505" s="1">
        <v>4921.72</v>
      </c>
      <c r="S505" s="1">
        <v>7914.95</v>
      </c>
      <c r="T505" s="1">
        <v>10547.01</v>
      </c>
      <c r="U505" s="1">
        <v>5617.06</v>
      </c>
      <c r="V505" s="1">
        <v>15749.77</v>
      </c>
      <c r="W505" s="1">
        <v>13584.24</v>
      </c>
      <c r="X505" s="1">
        <v>9497.43</v>
      </c>
      <c r="Y505" s="1">
        <v>384702.12</v>
      </c>
      <c r="Z505" s="1">
        <v>6345</v>
      </c>
      <c r="AA505" s="1">
        <v>8843.75</v>
      </c>
      <c r="AB505" s="1">
        <v>19031.75</v>
      </c>
      <c r="AC505" s="1">
        <v>2051.75</v>
      </c>
      <c r="AD505" s="1">
        <v>20199.120000000003</v>
      </c>
      <c r="AE505" s="1">
        <v>10622</v>
      </c>
      <c r="AF505" s="1">
        <v>86810.25</v>
      </c>
      <c r="AG505" s="1">
        <v>62472.25</v>
      </c>
      <c r="AH505" s="1">
        <v>187628.66625000001</v>
      </c>
      <c r="AI505" s="1">
        <v>404004.53625</v>
      </c>
      <c r="AJ505" s="1">
        <v>63970.02</v>
      </c>
      <c r="AK505" s="1">
        <v>340034.51624999999</v>
      </c>
      <c r="AL505" s="33">
        <v>397607.52625</v>
      </c>
      <c r="AM505" s="1">
        <v>19303.38</v>
      </c>
      <c r="AN505" s="1">
        <v>19303.38</v>
      </c>
      <c r="AO505" s="1">
        <v>19946.82</v>
      </c>
      <c r="AP505" s="1">
        <v>19946.82</v>
      </c>
      <c r="AQ505" s="1">
        <v>0</v>
      </c>
      <c r="AR505" s="1">
        <v>0</v>
      </c>
      <c r="AS505" s="1">
        <v>0</v>
      </c>
      <c r="AT505" s="1">
        <v>0</v>
      </c>
      <c r="AU505" s="1">
        <v>0</v>
      </c>
      <c r="AV505" s="1">
        <v>32172.3</v>
      </c>
      <c r="AW505" s="1">
        <v>12766.05</v>
      </c>
      <c r="AX505" s="1">
        <v>4987.1400000000003</v>
      </c>
      <c r="AY505" s="1">
        <v>128425.89</v>
      </c>
      <c r="AZ505" s="1">
        <v>910735.59</v>
      </c>
      <c r="BA505" s="1">
        <v>60390.89</v>
      </c>
      <c r="BB505" s="1">
        <v>0</v>
      </c>
      <c r="BC505" s="1">
        <v>50575.380000000005</v>
      </c>
    </row>
    <row r="506" spans="1:55" x14ac:dyDescent="0.25">
      <c r="A506" s="10" t="s">
        <v>1030</v>
      </c>
      <c r="B506" s="10" t="s">
        <v>1031</v>
      </c>
      <c r="C506">
        <v>79.63</v>
      </c>
      <c r="D506" s="1">
        <v>983663.81</v>
      </c>
      <c r="E506" s="1">
        <v>887543.53999999992</v>
      </c>
      <c r="F506" s="12">
        <v>0.90228341327307737</v>
      </c>
      <c r="G506" s="28">
        <v>3</v>
      </c>
      <c r="H506" s="1">
        <v>1612.03</v>
      </c>
      <c r="I506" s="1">
        <v>161831.14999999997</v>
      </c>
      <c r="J506" s="1">
        <v>163443.17999999996</v>
      </c>
      <c r="K506" s="30">
        <v>0.9</v>
      </c>
      <c r="L506" s="1">
        <v>233600.62</v>
      </c>
      <c r="M506" s="1">
        <v>46720.12</v>
      </c>
      <c r="N506" s="1">
        <v>23911.87</v>
      </c>
      <c r="O506" s="1">
        <v>9810</v>
      </c>
      <c r="P506" s="1">
        <v>8058.69</v>
      </c>
      <c r="Q506" s="1">
        <v>14670.81</v>
      </c>
      <c r="R506" s="1">
        <v>5468.58</v>
      </c>
      <c r="S506" s="1">
        <v>8680.91</v>
      </c>
      <c r="T506" s="1">
        <v>11250.14</v>
      </c>
      <c r="U506" s="1">
        <v>6638.34</v>
      </c>
      <c r="V506" s="1">
        <v>16799.759999999998</v>
      </c>
      <c r="W506" s="1">
        <v>14489.85</v>
      </c>
      <c r="X506" s="1">
        <v>10416.540000000001</v>
      </c>
      <c r="Y506" s="1">
        <v>410516.23</v>
      </c>
      <c r="Z506" s="1">
        <v>7107.3000000000011</v>
      </c>
      <c r="AA506" s="1">
        <v>9953.75</v>
      </c>
      <c r="AB506" s="1">
        <v>21420.47</v>
      </c>
      <c r="AC506" s="1">
        <v>2309.27</v>
      </c>
      <c r="AD506" s="1">
        <v>45468.729999999996</v>
      </c>
      <c r="AE506" s="1">
        <v>12481.98</v>
      </c>
      <c r="AF506" s="1">
        <v>97706.01</v>
      </c>
      <c r="AG506" s="1">
        <v>70313.290000000008</v>
      </c>
      <c r="AH506" s="1">
        <v>195210.84513</v>
      </c>
      <c r="AI506" s="1">
        <v>461971.64512999996</v>
      </c>
      <c r="AJ506" s="1">
        <v>71999.05</v>
      </c>
      <c r="AK506" s="1">
        <v>389972.59513000003</v>
      </c>
      <c r="AL506" s="33">
        <v>454771.73513000004</v>
      </c>
      <c r="AM506" s="1">
        <v>15442.7</v>
      </c>
      <c r="AN506" s="1">
        <v>15442.7</v>
      </c>
      <c r="AO506" s="1">
        <v>16086.15</v>
      </c>
      <c r="AP506" s="1">
        <v>16086.15</v>
      </c>
      <c r="AQ506" s="1">
        <v>0</v>
      </c>
      <c r="AR506" s="1">
        <v>0</v>
      </c>
      <c r="AS506" s="1">
        <v>0</v>
      </c>
      <c r="AT506" s="1">
        <v>0</v>
      </c>
      <c r="AU506" s="1">
        <v>0</v>
      </c>
      <c r="AV506" s="1">
        <v>36032.97</v>
      </c>
      <c r="AW506" s="1">
        <v>14297.97</v>
      </c>
      <c r="AX506" s="1">
        <v>4987.1400000000003</v>
      </c>
      <c r="AY506" s="1">
        <v>118375.78000000001</v>
      </c>
      <c r="AZ506" s="1">
        <v>983663.81</v>
      </c>
      <c r="BA506" s="1">
        <v>29607.069999999996</v>
      </c>
      <c r="BB506" s="1">
        <v>0</v>
      </c>
      <c r="BC506" s="1">
        <v>67150.939999999973</v>
      </c>
    </row>
    <row r="507" spans="1:55" x14ac:dyDescent="0.25">
      <c r="A507" s="10" t="s">
        <v>1032</v>
      </c>
      <c r="B507" s="10" t="s">
        <v>1033</v>
      </c>
      <c r="C507">
        <v>175.55</v>
      </c>
      <c r="D507" s="1">
        <v>2253072.4900000002</v>
      </c>
      <c r="E507" s="1">
        <v>1762455.9</v>
      </c>
      <c r="F507" s="12">
        <v>0.78224553707102418</v>
      </c>
      <c r="G507" s="28">
        <v>2</v>
      </c>
      <c r="H507" s="1">
        <v>7967.53</v>
      </c>
      <c r="I507" s="1">
        <v>500183.52</v>
      </c>
      <c r="J507" s="1">
        <v>508151.05000000005</v>
      </c>
      <c r="K507" s="30">
        <v>0.9</v>
      </c>
      <c r="L507" s="1">
        <v>535871.25</v>
      </c>
      <c r="M507" s="1">
        <v>107174.25</v>
      </c>
      <c r="N507" s="1">
        <v>53341.87</v>
      </c>
      <c r="O507" s="1">
        <v>23298.75</v>
      </c>
      <c r="P507" s="1">
        <v>18684.34</v>
      </c>
      <c r="Q507" s="1">
        <v>32009.040000000001</v>
      </c>
      <c r="R507" s="1">
        <v>12030.87</v>
      </c>
      <c r="S507" s="1">
        <v>19659.71</v>
      </c>
      <c r="T507" s="1">
        <v>26719.09</v>
      </c>
      <c r="U507" s="1">
        <v>14553.29</v>
      </c>
      <c r="V507" s="1">
        <v>39899.43</v>
      </c>
      <c r="W507" s="1">
        <v>34413.4</v>
      </c>
      <c r="X507" s="1">
        <v>23590.41</v>
      </c>
      <c r="Y507" s="1">
        <v>941245.70000000007</v>
      </c>
      <c r="Z507" s="1">
        <v>15597</v>
      </c>
      <c r="AA507" s="1">
        <v>21943.749999999996</v>
      </c>
      <c r="AB507" s="1">
        <v>47222.95</v>
      </c>
      <c r="AC507" s="1">
        <v>5090.95</v>
      </c>
      <c r="AD507" s="1">
        <v>100239.04999999999</v>
      </c>
      <c r="AE507" s="1">
        <v>25966.269999999997</v>
      </c>
      <c r="AF507" s="1">
        <v>215399.84999999998</v>
      </c>
      <c r="AG507" s="1">
        <v>155010.65</v>
      </c>
      <c r="AH507" s="1">
        <v>451661.18204999994</v>
      </c>
      <c r="AI507" s="1">
        <v>1038131.6520499999</v>
      </c>
      <c r="AJ507" s="1">
        <v>158727.04000000001</v>
      </c>
      <c r="AK507" s="1">
        <v>879404.61204999988</v>
      </c>
      <c r="AL507" s="33">
        <v>1022258.9420499998</v>
      </c>
      <c r="AM507" s="1">
        <v>40537.089999999997</v>
      </c>
      <c r="AN507" s="1">
        <v>40537.089999999997</v>
      </c>
      <c r="AO507" s="1">
        <v>42467.43</v>
      </c>
      <c r="AP507" s="1">
        <v>42467.43</v>
      </c>
      <c r="AQ507" s="1">
        <v>0</v>
      </c>
      <c r="AR507" s="1">
        <v>0</v>
      </c>
      <c r="AS507" s="1">
        <v>0</v>
      </c>
      <c r="AT507" s="1">
        <v>0</v>
      </c>
      <c r="AU507" s="1">
        <v>0</v>
      </c>
      <c r="AV507" s="1">
        <v>79787.3</v>
      </c>
      <c r="AW507" s="1">
        <v>31659.8</v>
      </c>
      <c r="AX507" s="1">
        <v>12111.63</v>
      </c>
      <c r="AY507" s="1">
        <v>289567.76999999996</v>
      </c>
      <c r="AZ507" s="1">
        <v>2253072.4900000002</v>
      </c>
      <c r="BA507" s="1">
        <v>43949.159999999996</v>
      </c>
      <c r="BB507" s="1">
        <v>2.73</v>
      </c>
      <c r="BC507" s="1">
        <v>60696.85</v>
      </c>
    </row>
    <row r="508" spans="1:55" x14ac:dyDescent="0.25">
      <c r="A508" s="10" t="s">
        <v>1034</v>
      </c>
      <c r="B508" s="10" t="s">
        <v>1035</v>
      </c>
      <c r="C508">
        <v>65</v>
      </c>
      <c r="D508" s="1">
        <v>810836.85</v>
      </c>
      <c r="E508" s="1">
        <v>525562.42999999993</v>
      </c>
      <c r="F508" s="12">
        <v>0.64817284759566607</v>
      </c>
      <c r="G508" s="28">
        <v>1</v>
      </c>
      <c r="H508" s="1">
        <v>29035.83</v>
      </c>
      <c r="I508" s="1">
        <v>330649.64999999997</v>
      </c>
      <c r="J508" s="1">
        <v>359685.48</v>
      </c>
      <c r="K508" s="30">
        <v>0.9</v>
      </c>
      <c r="L508" s="1">
        <v>191295</v>
      </c>
      <c r="M508" s="1">
        <v>38259</v>
      </c>
      <c r="N508" s="1">
        <v>19006.87</v>
      </c>
      <c r="O508" s="1">
        <v>8583.75</v>
      </c>
      <c r="P508" s="1">
        <v>6612.8</v>
      </c>
      <c r="Q508" s="1">
        <v>12670.24</v>
      </c>
      <c r="R508" s="1">
        <v>4374.8599999999997</v>
      </c>
      <c r="S508" s="1">
        <v>7148.98</v>
      </c>
      <c r="T508" s="1">
        <v>9843.8700000000008</v>
      </c>
      <c r="U508" s="1">
        <v>5361.74</v>
      </c>
      <c r="V508" s="1">
        <v>14699.79</v>
      </c>
      <c r="W508" s="1">
        <v>12678.62</v>
      </c>
      <c r="X508" s="1">
        <v>8578.33</v>
      </c>
      <c r="Y508" s="1">
        <v>339113.84999999992</v>
      </c>
      <c r="Z508" s="1">
        <v>5805</v>
      </c>
      <c r="AA508" s="1">
        <v>8125</v>
      </c>
      <c r="AB508" s="1">
        <v>17485</v>
      </c>
      <c r="AC508" s="1">
        <v>1885</v>
      </c>
      <c r="AD508" s="1">
        <v>37115</v>
      </c>
      <c r="AE508" s="1">
        <v>10396</v>
      </c>
      <c r="AF508" s="1">
        <v>79755</v>
      </c>
      <c r="AG508" s="1">
        <v>57395</v>
      </c>
      <c r="AH508" s="1">
        <v>161258.52600000001</v>
      </c>
      <c r="AI508" s="1">
        <v>379219.52600000001</v>
      </c>
      <c r="AJ508" s="1">
        <v>58771.05</v>
      </c>
      <c r="AK508" s="1">
        <v>320448.47600000002</v>
      </c>
      <c r="AL508" s="33">
        <v>373342.41600000003</v>
      </c>
      <c r="AM508" s="1">
        <v>12868.92</v>
      </c>
      <c r="AN508" s="1">
        <v>12868.92</v>
      </c>
      <c r="AO508" s="1">
        <v>13512.36</v>
      </c>
      <c r="AP508" s="1">
        <v>13512.36</v>
      </c>
      <c r="AQ508" s="1">
        <v>0</v>
      </c>
      <c r="AR508" s="1">
        <v>0</v>
      </c>
      <c r="AS508" s="1">
        <v>0</v>
      </c>
      <c r="AT508" s="1">
        <v>0</v>
      </c>
      <c r="AU508" s="1">
        <v>0</v>
      </c>
      <c r="AV508" s="1">
        <v>29598.51</v>
      </c>
      <c r="AW508" s="1">
        <v>11744.76</v>
      </c>
      <c r="AX508" s="1">
        <v>4274.6899999999996</v>
      </c>
      <c r="AY508" s="1">
        <v>98380.51999999999</v>
      </c>
      <c r="AZ508" s="1">
        <v>810836.85</v>
      </c>
      <c r="BA508" s="1">
        <v>25941.58</v>
      </c>
      <c r="BB508" s="1">
        <v>0</v>
      </c>
      <c r="BC508" s="1">
        <v>35818.36</v>
      </c>
    </row>
    <row r="509" spans="1:55" x14ac:dyDescent="0.25">
      <c r="A509" s="10" t="s">
        <v>1036</v>
      </c>
      <c r="B509" s="10" t="s">
        <v>1037</v>
      </c>
      <c r="C509">
        <v>583.88</v>
      </c>
      <c r="D509" s="1">
        <v>8038672.2599999998</v>
      </c>
      <c r="E509" s="1">
        <v>5383066.2200000007</v>
      </c>
      <c r="F509" s="12">
        <v>0.66964618607302206</v>
      </c>
      <c r="G509" s="28">
        <v>1</v>
      </c>
      <c r="H509" s="1">
        <v>234414.41</v>
      </c>
      <c r="I509" s="1">
        <v>3822043.3200000008</v>
      </c>
      <c r="J509" s="1">
        <v>4056457.7300000009</v>
      </c>
      <c r="K509" s="30">
        <v>0.9</v>
      </c>
      <c r="L509" s="1">
        <v>1825886.25</v>
      </c>
      <c r="M509" s="1">
        <v>365177.25</v>
      </c>
      <c r="N509" s="1">
        <v>178419.37</v>
      </c>
      <c r="O509" s="1">
        <v>79093.119999999995</v>
      </c>
      <c r="P509" s="1">
        <v>68121.17</v>
      </c>
      <c r="Q509" s="1">
        <v>111364.78</v>
      </c>
      <c r="R509" s="1">
        <v>42108.06</v>
      </c>
      <c r="S509" s="1">
        <v>65872.81</v>
      </c>
      <c r="T509" s="1">
        <v>90704.28</v>
      </c>
      <c r="U509" s="1">
        <v>49532.27</v>
      </c>
      <c r="V509" s="1">
        <v>135448.06</v>
      </c>
      <c r="W509" s="1">
        <v>116824.46</v>
      </c>
      <c r="X509" s="1">
        <v>79043.199999999997</v>
      </c>
      <c r="Y509" s="1">
        <v>3207595.08</v>
      </c>
      <c r="Z509" s="1">
        <v>52152.299999999996</v>
      </c>
      <c r="AA509" s="1">
        <v>72985</v>
      </c>
      <c r="AB509" s="1">
        <v>157063.72</v>
      </c>
      <c r="AC509" s="1">
        <v>16932.52</v>
      </c>
      <c r="AD509" s="1">
        <v>333395.48</v>
      </c>
      <c r="AE509" s="1">
        <v>89623.689999999988</v>
      </c>
      <c r="AF509" s="1">
        <v>716420.76</v>
      </c>
      <c r="AG509" s="1">
        <v>515566.03999999992</v>
      </c>
      <c r="AH509" s="1">
        <v>1636084.5898799999</v>
      </c>
      <c r="AI509" s="1">
        <v>3590224.0998799996</v>
      </c>
      <c r="AJ509" s="1">
        <v>527926.77</v>
      </c>
      <c r="AK509" s="1">
        <v>3062297.3298799996</v>
      </c>
      <c r="AL509" s="33">
        <v>3537431.4198799995</v>
      </c>
      <c r="AM509" s="1">
        <v>164722.17000000001</v>
      </c>
      <c r="AN509" s="1">
        <v>164722.17000000001</v>
      </c>
      <c r="AO509" s="1">
        <v>171156.63</v>
      </c>
      <c r="AP509" s="1">
        <v>171156.63</v>
      </c>
      <c r="AQ509" s="1">
        <v>39250.199999999997</v>
      </c>
      <c r="AR509" s="1">
        <v>39250.199999999997</v>
      </c>
      <c r="AS509" s="1">
        <v>40537.089999999997</v>
      </c>
      <c r="AT509" s="1">
        <v>40537.089999999997</v>
      </c>
      <c r="AU509" s="1">
        <v>48901.89</v>
      </c>
      <c r="AV509" s="1">
        <v>266386.64</v>
      </c>
      <c r="AW509" s="1">
        <v>105702.89</v>
      </c>
      <c r="AX509" s="1">
        <v>41322.04</v>
      </c>
      <c r="AY509" s="1">
        <v>1293645.6399999999</v>
      </c>
      <c r="AZ509" s="1">
        <v>8038672.2599999998</v>
      </c>
      <c r="BA509" s="1">
        <v>704951.4</v>
      </c>
      <c r="BB509" s="1">
        <v>44493.149999999994</v>
      </c>
      <c r="BC509" s="1">
        <v>251205.69</v>
      </c>
    </row>
    <row r="510" spans="1:55" x14ac:dyDescent="0.25">
      <c r="A510" s="10" t="s">
        <v>1038</v>
      </c>
      <c r="B510" s="10" t="s">
        <v>1039</v>
      </c>
      <c r="C510">
        <v>323.27999999999997</v>
      </c>
      <c r="D510" s="1">
        <v>4922579.57</v>
      </c>
      <c r="E510" s="1">
        <v>3687987.36</v>
      </c>
      <c r="F510" s="12">
        <v>0.74919812012302311</v>
      </c>
      <c r="G510" s="28">
        <v>2</v>
      </c>
      <c r="H510" s="1">
        <v>42599.72</v>
      </c>
      <c r="I510" s="1">
        <v>3244100.78</v>
      </c>
      <c r="J510" s="1">
        <v>3286700.5</v>
      </c>
      <c r="K510" s="30">
        <v>0.9</v>
      </c>
      <c r="L510" s="1">
        <v>1019699.75</v>
      </c>
      <c r="M510" s="1">
        <v>249227.83</v>
      </c>
      <c r="N510" s="1">
        <v>102794.5</v>
      </c>
      <c r="O510" s="1">
        <v>40774.74</v>
      </c>
      <c r="P510" s="1">
        <v>41306.6</v>
      </c>
      <c r="Q510" s="1">
        <v>73302.64</v>
      </c>
      <c r="R510" s="1">
        <v>22968.03</v>
      </c>
      <c r="S510" s="1">
        <v>37787.5</v>
      </c>
      <c r="T510" s="1">
        <v>45000.57</v>
      </c>
      <c r="U510" s="1">
        <v>27319.34</v>
      </c>
      <c r="V510" s="1">
        <v>67199.039999999994</v>
      </c>
      <c r="W510" s="1">
        <v>57959.42</v>
      </c>
      <c r="X510" s="1">
        <v>45342.61</v>
      </c>
      <c r="Y510" s="1">
        <v>1830682.5700000003</v>
      </c>
      <c r="Z510" s="1">
        <v>29080.799999999996</v>
      </c>
      <c r="AA510" s="1">
        <v>40410</v>
      </c>
      <c r="AB510" s="1">
        <v>86962.32</v>
      </c>
      <c r="AC510" s="1">
        <v>9375.119999999999</v>
      </c>
      <c r="AD510" s="1">
        <v>184592.88</v>
      </c>
      <c r="AE510" s="1">
        <v>116429.48999999999</v>
      </c>
      <c r="AF510" s="1">
        <v>396664.56</v>
      </c>
      <c r="AG510" s="1">
        <v>285456.24</v>
      </c>
      <c r="AH510" s="1">
        <v>1006150.40928</v>
      </c>
      <c r="AI510" s="1">
        <v>2155121.8192799999</v>
      </c>
      <c r="AJ510" s="1">
        <v>292300.07</v>
      </c>
      <c r="AK510" s="1">
        <v>1862821.7492800003</v>
      </c>
      <c r="AL510" s="33">
        <v>2125891.8092800002</v>
      </c>
      <c r="AM510" s="1">
        <v>95873.45</v>
      </c>
      <c r="AN510" s="1">
        <v>95873.45</v>
      </c>
      <c r="AO510" s="1">
        <v>99734.13</v>
      </c>
      <c r="AP510" s="1">
        <v>99734.13</v>
      </c>
      <c r="AQ510" s="1">
        <v>64988.04</v>
      </c>
      <c r="AR510" s="1">
        <v>64988.04</v>
      </c>
      <c r="AS510" s="1">
        <v>67561.83</v>
      </c>
      <c r="AT510" s="1">
        <v>67561.83</v>
      </c>
      <c r="AU510" s="1">
        <v>81074.19</v>
      </c>
      <c r="AV510" s="1">
        <v>147349.13</v>
      </c>
      <c r="AW510" s="1">
        <v>58468.5</v>
      </c>
      <c r="AX510" s="1">
        <v>22798.36</v>
      </c>
      <c r="AY510" s="1">
        <v>966005.07999999984</v>
      </c>
      <c r="AZ510" s="1">
        <v>4922579.57</v>
      </c>
      <c r="BA510" s="1">
        <v>410641.06</v>
      </c>
      <c r="BB510" s="1">
        <v>100836.56</v>
      </c>
      <c r="BC510" s="1">
        <v>196211.06</v>
      </c>
    </row>
    <row r="511" spans="1:55" x14ac:dyDescent="0.25">
      <c r="A511" s="10" t="s">
        <v>1040</v>
      </c>
      <c r="B511" s="10" t="s">
        <v>1041</v>
      </c>
      <c r="C511">
        <v>1004.13</v>
      </c>
      <c r="D511" s="1">
        <v>12796596.82</v>
      </c>
      <c r="E511" s="1">
        <v>10035867.16</v>
      </c>
      <c r="F511" s="12">
        <v>0.7842606359461749</v>
      </c>
      <c r="G511" s="28">
        <v>2</v>
      </c>
      <c r="H511" s="1">
        <v>36716.5</v>
      </c>
      <c r="I511" s="1">
        <v>1897278.47</v>
      </c>
      <c r="J511" s="1">
        <v>1933994.97</v>
      </c>
      <c r="K511" s="30">
        <v>0.9</v>
      </c>
      <c r="L511" s="1">
        <v>3042939.37</v>
      </c>
      <c r="M511" s="1">
        <v>608587.87</v>
      </c>
      <c r="N511" s="1">
        <v>307175.62</v>
      </c>
      <c r="O511" s="1">
        <v>136113.75</v>
      </c>
      <c r="P511" s="1">
        <v>105523.82</v>
      </c>
      <c r="Q511" s="1">
        <v>188053.11</v>
      </c>
      <c r="R511" s="1">
        <v>72185.25</v>
      </c>
      <c r="S511" s="1">
        <v>113617.84</v>
      </c>
      <c r="T511" s="1">
        <v>156095.74</v>
      </c>
      <c r="U511" s="1">
        <v>85277.21</v>
      </c>
      <c r="V511" s="1">
        <v>233096.67</v>
      </c>
      <c r="W511" s="1">
        <v>201046.75</v>
      </c>
      <c r="X511" s="1">
        <v>136334.20000000001</v>
      </c>
      <c r="Y511" s="1">
        <v>5386047.2000000011</v>
      </c>
      <c r="Z511" s="1">
        <v>89682.299999999988</v>
      </c>
      <c r="AA511" s="1">
        <v>125516.24999999999</v>
      </c>
      <c r="AB511" s="1">
        <v>270110.96999999997</v>
      </c>
      <c r="AC511" s="1">
        <v>29119.769999999997</v>
      </c>
      <c r="AD511" s="1">
        <v>573358.23</v>
      </c>
      <c r="AE511" s="1">
        <v>150719.4</v>
      </c>
      <c r="AF511" s="1">
        <v>1232067.5099999998</v>
      </c>
      <c r="AG511" s="1">
        <v>886646.78999999992</v>
      </c>
      <c r="AH511" s="1">
        <v>2560439.0016299998</v>
      </c>
      <c r="AI511" s="1">
        <v>5917660.2216299996</v>
      </c>
      <c r="AJ511" s="1">
        <v>907904.22</v>
      </c>
      <c r="AK511" s="1">
        <v>5009756.0016299998</v>
      </c>
      <c r="AL511" s="33">
        <v>5826869.7916299999</v>
      </c>
      <c r="AM511" s="1">
        <v>213624.07</v>
      </c>
      <c r="AN511" s="1">
        <v>213624.07</v>
      </c>
      <c r="AO511" s="1">
        <v>222632.31</v>
      </c>
      <c r="AP511" s="1">
        <v>222632.31</v>
      </c>
      <c r="AQ511" s="1">
        <v>0</v>
      </c>
      <c r="AR511" s="1">
        <v>0</v>
      </c>
      <c r="AS511" s="1">
        <v>0</v>
      </c>
      <c r="AT511" s="1">
        <v>0</v>
      </c>
      <c r="AU511" s="1">
        <v>0</v>
      </c>
      <c r="AV511" s="1">
        <v>458133.55</v>
      </c>
      <c r="AW511" s="1">
        <v>181788.55</v>
      </c>
      <c r="AX511" s="1">
        <v>71244.899999999994</v>
      </c>
      <c r="AY511" s="1">
        <v>1583679.76</v>
      </c>
      <c r="AZ511" s="1">
        <v>12796596.82</v>
      </c>
      <c r="BA511" s="1">
        <v>549546.61</v>
      </c>
      <c r="BB511" s="1">
        <v>0</v>
      </c>
      <c r="BC511" s="1">
        <v>518327.44</v>
      </c>
    </row>
    <row r="512" spans="1:55" x14ac:dyDescent="0.25">
      <c r="A512" s="10" t="s">
        <v>1042</v>
      </c>
      <c r="B512" s="10" t="s">
        <v>1043</v>
      </c>
      <c r="C512">
        <v>200.87</v>
      </c>
      <c r="D512" s="1">
        <v>2557553.37</v>
      </c>
      <c r="E512" s="1">
        <v>3220683.26</v>
      </c>
      <c r="F512" s="12">
        <v>1.2592829138107096</v>
      </c>
      <c r="G512" s="28">
        <v>4</v>
      </c>
      <c r="H512" s="1">
        <v>196.8</v>
      </c>
      <c r="I512" s="1">
        <v>568989.93999999994</v>
      </c>
      <c r="J512" s="1">
        <v>569186.74</v>
      </c>
      <c r="K512" s="30">
        <v>0.9</v>
      </c>
      <c r="L512" s="1">
        <v>604305.16</v>
      </c>
      <c r="M512" s="1">
        <v>149271.44</v>
      </c>
      <c r="N512" s="1">
        <v>63155.73</v>
      </c>
      <c r="O512" s="1">
        <v>24904.94</v>
      </c>
      <c r="P512" s="1">
        <v>20622.36</v>
      </c>
      <c r="Q512" s="1">
        <v>45217.82</v>
      </c>
      <c r="R512" s="1">
        <v>13671.45</v>
      </c>
      <c r="S512" s="1">
        <v>23489.53</v>
      </c>
      <c r="T512" s="1">
        <v>27422.22</v>
      </c>
      <c r="U512" s="1">
        <v>16595.86</v>
      </c>
      <c r="V512" s="1">
        <v>40949.410000000003</v>
      </c>
      <c r="W512" s="1">
        <v>35319.019999999997</v>
      </c>
      <c r="X512" s="1">
        <v>28185.94</v>
      </c>
      <c r="Y512" s="1">
        <v>1093110.8799999999</v>
      </c>
      <c r="Z512" s="1">
        <v>17920.8</v>
      </c>
      <c r="AA512" s="1">
        <v>25108.75</v>
      </c>
      <c r="AB512" s="1">
        <v>54034.03</v>
      </c>
      <c r="AC512" s="1">
        <v>5825.23</v>
      </c>
      <c r="AD512" s="1">
        <v>57348.369999999995</v>
      </c>
      <c r="AE512" s="1">
        <v>74322.76999999999</v>
      </c>
      <c r="AF512" s="1">
        <v>246467.49</v>
      </c>
      <c r="AG512" s="1">
        <v>177368.21</v>
      </c>
      <c r="AH512" s="1">
        <v>515038.99737</v>
      </c>
      <c r="AI512" s="1">
        <v>1173434.6473699999</v>
      </c>
      <c r="AJ512" s="1">
        <v>181620.62</v>
      </c>
      <c r="AK512" s="1">
        <v>991814.02736999991</v>
      </c>
      <c r="AL512" s="33">
        <v>1155272.5773699998</v>
      </c>
      <c r="AM512" s="1">
        <v>41180.54</v>
      </c>
      <c r="AN512" s="1">
        <v>41180.54</v>
      </c>
      <c r="AO512" s="1">
        <v>42467.43</v>
      </c>
      <c r="AP512" s="1">
        <v>42467.43</v>
      </c>
      <c r="AQ512" s="1">
        <v>0</v>
      </c>
      <c r="AR512" s="1">
        <v>0</v>
      </c>
      <c r="AS512" s="1">
        <v>0</v>
      </c>
      <c r="AT512" s="1">
        <v>0</v>
      </c>
      <c r="AU512" s="1">
        <v>0</v>
      </c>
      <c r="AV512" s="1">
        <v>91369.33</v>
      </c>
      <c r="AW512" s="1">
        <v>36255.58</v>
      </c>
      <c r="AX512" s="1">
        <v>14248.98</v>
      </c>
      <c r="AY512" s="1">
        <v>309169.83</v>
      </c>
      <c r="AZ512" s="1">
        <v>2557553.37</v>
      </c>
      <c r="BA512" s="1">
        <v>110471.01</v>
      </c>
      <c r="BB512" s="1">
        <v>0</v>
      </c>
      <c r="BC512" s="1">
        <v>138385.85999999996</v>
      </c>
    </row>
    <row r="513" spans="1:55" x14ac:dyDescent="0.25">
      <c r="A513" s="10" t="s">
        <v>1044</v>
      </c>
      <c r="B513" s="10" t="s">
        <v>1045</v>
      </c>
      <c r="C513">
        <v>946.36</v>
      </c>
      <c r="D513" s="1">
        <v>12382422.039999999</v>
      </c>
      <c r="E513" s="1">
        <v>12107487.76</v>
      </c>
      <c r="F513" s="12">
        <v>0.97779640533072965</v>
      </c>
      <c r="G513" s="28">
        <v>3</v>
      </c>
      <c r="H513" s="1">
        <v>20292.400000000001</v>
      </c>
      <c r="I513" s="1">
        <v>3008888.7299999995</v>
      </c>
      <c r="J513" s="1">
        <v>3029181.1299999994</v>
      </c>
      <c r="K513" s="30">
        <v>0.9</v>
      </c>
      <c r="L513" s="1">
        <v>2845709.08</v>
      </c>
      <c r="M513" s="1">
        <v>701161.17</v>
      </c>
      <c r="N513" s="1">
        <v>303749.36</v>
      </c>
      <c r="O513" s="1">
        <v>122504.78</v>
      </c>
      <c r="P513" s="1">
        <v>97631.88</v>
      </c>
      <c r="Q513" s="1">
        <v>216667.69</v>
      </c>
      <c r="R513" s="1">
        <v>67810.39</v>
      </c>
      <c r="S513" s="1">
        <v>111575.27</v>
      </c>
      <c r="T513" s="1">
        <v>135001.72</v>
      </c>
      <c r="U513" s="1">
        <v>80170.789999999994</v>
      </c>
      <c r="V513" s="1">
        <v>201597.12</v>
      </c>
      <c r="W513" s="1">
        <v>173878.27</v>
      </c>
      <c r="X513" s="1">
        <v>133883.25</v>
      </c>
      <c r="Y513" s="1">
        <v>5191340.7699999986</v>
      </c>
      <c r="Z513" s="1">
        <v>84249.9</v>
      </c>
      <c r="AA513" s="1">
        <v>118295</v>
      </c>
      <c r="AB513" s="1">
        <v>254570.84000000003</v>
      </c>
      <c r="AC513" s="1">
        <v>27444.440000000002</v>
      </c>
      <c r="AD513" s="1">
        <v>540371.55999999994</v>
      </c>
      <c r="AE513" s="1">
        <v>344787.5</v>
      </c>
      <c r="AF513" s="1">
        <v>1161183.72</v>
      </c>
      <c r="AG513" s="1">
        <v>835635.88000000012</v>
      </c>
      <c r="AH513" s="1">
        <v>2443480.4103599996</v>
      </c>
      <c r="AI513" s="1">
        <v>5810019.250359999</v>
      </c>
      <c r="AJ513" s="1">
        <v>855670.32</v>
      </c>
      <c r="AK513" s="1">
        <v>4954348.9303599996</v>
      </c>
      <c r="AL513" s="33">
        <v>5724452.2103599999</v>
      </c>
      <c r="AM513" s="1">
        <v>194320.69</v>
      </c>
      <c r="AN513" s="1">
        <v>194320.69</v>
      </c>
      <c r="AO513" s="1">
        <v>202042.04</v>
      </c>
      <c r="AP513" s="1">
        <v>202042.04</v>
      </c>
      <c r="AQ513" s="1">
        <v>643.44000000000005</v>
      </c>
      <c r="AR513" s="1">
        <v>643.44000000000005</v>
      </c>
      <c r="AS513" s="1">
        <v>643.44000000000005</v>
      </c>
      <c r="AT513" s="1">
        <v>643.44000000000005</v>
      </c>
      <c r="AU513" s="1">
        <v>1286.8900000000001</v>
      </c>
      <c r="AV513" s="1">
        <v>431752.26</v>
      </c>
      <c r="AW513" s="1">
        <v>171320.39</v>
      </c>
      <c r="AX513" s="1">
        <v>66970.2</v>
      </c>
      <c r="AY513" s="1">
        <v>1466628.9599999997</v>
      </c>
      <c r="AZ513" s="1">
        <v>12382422.039999999</v>
      </c>
      <c r="BA513" s="1">
        <v>433014.51</v>
      </c>
      <c r="BB513" s="1">
        <v>73.099999999999994</v>
      </c>
      <c r="BC513" s="1">
        <v>397555.41</v>
      </c>
    </row>
    <row r="514" spans="1:55" x14ac:dyDescent="0.25">
      <c r="A514" s="10" t="s">
        <v>1046</v>
      </c>
      <c r="B514" s="10" t="s">
        <v>1047</v>
      </c>
      <c r="C514">
        <v>520.16</v>
      </c>
      <c r="D514" s="1">
        <v>7224709.04</v>
      </c>
      <c r="E514" s="1">
        <v>5250166.3100000005</v>
      </c>
      <c r="F514" s="12">
        <v>0.72669588227458926</v>
      </c>
      <c r="G514" s="28">
        <v>1</v>
      </c>
      <c r="H514" s="1">
        <v>51196.55</v>
      </c>
      <c r="I514" s="1">
        <v>802748.66</v>
      </c>
      <c r="J514" s="1">
        <v>853945.21000000008</v>
      </c>
      <c r="K514" s="30">
        <v>0.9</v>
      </c>
      <c r="L514" s="1">
        <v>1598133.88</v>
      </c>
      <c r="M514" s="1">
        <v>532658.01</v>
      </c>
      <c r="N514" s="1">
        <v>182885.04</v>
      </c>
      <c r="O514" s="1">
        <v>60492.74</v>
      </c>
      <c r="P514" s="1">
        <v>52938.34</v>
      </c>
      <c r="Q514" s="1">
        <v>158266.35999999999</v>
      </c>
      <c r="R514" s="1">
        <v>37733.199999999997</v>
      </c>
      <c r="S514" s="1">
        <v>66383.460000000006</v>
      </c>
      <c r="T514" s="1">
        <v>60469.52</v>
      </c>
      <c r="U514" s="1">
        <v>44170.53</v>
      </c>
      <c r="V514" s="1">
        <v>90298.71</v>
      </c>
      <c r="W514" s="1">
        <v>77882.97</v>
      </c>
      <c r="X514" s="1">
        <v>79655.94</v>
      </c>
      <c r="Y514" s="1">
        <v>3041968.6999999997</v>
      </c>
      <c r="Z514" s="1">
        <v>46814.399999999994</v>
      </c>
      <c r="AA514" s="1">
        <v>65019.999999999993</v>
      </c>
      <c r="AB514" s="1">
        <v>139923.03999999998</v>
      </c>
      <c r="AC514" s="1">
        <v>15084.64</v>
      </c>
      <c r="AD514" s="1">
        <v>297011.36</v>
      </c>
      <c r="AE514" s="1">
        <v>405204.63999999996</v>
      </c>
      <c r="AF514" s="1">
        <v>638236.31999999995</v>
      </c>
      <c r="AG514" s="1">
        <v>459301.27999999997</v>
      </c>
      <c r="AH514" s="1">
        <v>1393872.0231600001</v>
      </c>
      <c r="AI514" s="1">
        <v>3460467.70316</v>
      </c>
      <c r="AJ514" s="1">
        <v>470313.06</v>
      </c>
      <c r="AK514" s="1">
        <v>2990154.64316</v>
      </c>
      <c r="AL514" s="33">
        <v>3413436.39316</v>
      </c>
      <c r="AM514" s="1">
        <v>98447.23</v>
      </c>
      <c r="AN514" s="1">
        <v>98447.23</v>
      </c>
      <c r="AO514" s="1">
        <v>102307.91</v>
      </c>
      <c r="AP514" s="1">
        <v>102307.91</v>
      </c>
      <c r="AQ514" s="1">
        <v>0</v>
      </c>
      <c r="AR514" s="1">
        <v>0</v>
      </c>
      <c r="AS514" s="1">
        <v>0</v>
      </c>
      <c r="AT514" s="1">
        <v>0</v>
      </c>
      <c r="AU514" s="1">
        <v>0</v>
      </c>
      <c r="AV514" s="1">
        <v>236788.12</v>
      </c>
      <c r="AW514" s="1">
        <v>93958.12</v>
      </c>
      <c r="AX514" s="1">
        <v>37047.339999999997</v>
      </c>
      <c r="AY514" s="1">
        <v>769303.86</v>
      </c>
      <c r="AZ514" s="1">
        <v>7224709.04</v>
      </c>
      <c r="BA514" s="1">
        <v>140574.23000000001</v>
      </c>
      <c r="BB514" s="1">
        <v>0</v>
      </c>
      <c r="BC514" s="1">
        <v>202587.59999999998</v>
      </c>
    </row>
    <row r="515" spans="1:55" x14ac:dyDescent="0.25">
      <c r="A515" s="10" t="s">
        <v>1048</v>
      </c>
      <c r="B515" s="10" t="s">
        <v>1049</v>
      </c>
      <c r="C515">
        <v>402.66</v>
      </c>
      <c r="D515" s="1">
        <v>5896930.6200000001</v>
      </c>
      <c r="E515" s="1">
        <v>4053441.06</v>
      </c>
      <c r="F515" s="12">
        <v>0.68738150763591654</v>
      </c>
      <c r="G515" s="28">
        <v>1</v>
      </c>
      <c r="H515" s="1">
        <v>134882.49</v>
      </c>
      <c r="I515" s="1">
        <v>2115928.04</v>
      </c>
      <c r="J515" s="1">
        <v>2250810.5300000003</v>
      </c>
      <c r="K515" s="30">
        <v>0.9</v>
      </c>
      <c r="L515" s="1">
        <v>1268237.4099999999</v>
      </c>
      <c r="M515" s="1">
        <v>422703.52</v>
      </c>
      <c r="N515" s="1">
        <v>141384.20000000001</v>
      </c>
      <c r="O515" s="1">
        <v>47128.06</v>
      </c>
      <c r="P515" s="1">
        <v>44345.2</v>
      </c>
      <c r="Q515" s="1">
        <v>122504.25</v>
      </c>
      <c r="R515" s="1">
        <v>28983.47</v>
      </c>
      <c r="S515" s="1">
        <v>51319.519999999997</v>
      </c>
      <c r="T515" s="1">
        <v>47109.97</v>
      </c>
      <c r="U515" s="1">
        <v>34213.01</v>
      </c>
      <c r="V515" s="1">
        <v>70348.990000000005</v>
      </c>
      <c r="W515" s="1">
        <v>60676.27</v>
      </c>
      <c r="X515" s="1">
        <v>61580.160000000003</v>
      </c>
      <c r="Y515" s="1">
        <v>2400534.0300000003</v>
      </c>
      <c r="Z515" s="1">
        <v>36239.399999999994</v>
      </c>
      <c r="AA515" s="1">
        <v>50332.499999999993</v>
      </c>
      <c r="AB515" s="1">
        <v>108315.54</v>
      </c>
      <c r="AC515" s="1">
        <v>11677.14</v>
      </c>
      <c r="AD515" s="1">
        <v>229918.86</v>
      </c>
      <c r="AE515" s="1">
        <v>313672.13999999996</v>
      </c>
      <c r="AF515" s="1">
        <v>494063.81999999995</v>
      </c>
      <c r="AG515" s="1">
        <v>355548.77999999997</v>
      </c>
      <c r="AH515" s="1">
        <v>1154222.58366</v>
      </c>
      <c r="AI515" s="1">
        <v>2753990.7636599997</v>
      </c>
      <c r="AJ515" s="1">
        <v>364073.09</v>
      </c>
      <c r="AK515" s="1">
        <v>2389917.6736600003</v>
      </c>
      <c r="AL515" s="33">
        <v>2717583.4536600001</v>
      </c>
      <c r="AM515" s="1">
        <v>99090.68</v>
      </c>
      <c r="AN515" s="1">
        <v>99090.68</v>
      </c>
      <c r="AO515" s="1">
        <v>103594.8</v>
      </c>
      <c r="AP515" s="1">
        <v>103594.8</v>
      </c>
      <c r="AQ515" s="1">
        <v>16729.59</v>
      </c>
      <c r="AR515" s="1">
        <v>16729.59</v>
      </c>
      <c r="AS515" s="1">
        <v>17373.04</v>
      </c>
      <c r="AT515" s="1">
        <v>17373.04</v>
      </c>
      <c r="AU515" s="1">
        <v>20590.27</v>
      </c>
      <c r="AV515" s="1">
        <v>183382.11</v>
      </c>
      <c r="AW515" s="1">
        <v>72766.48</v>
      </c>
      <c r="AX515" s="1">
        <v>28497.96</v>
      </c>
      <c r="AY515" s="1">
        <v>778813.03999999992</v>
      </c>
      <c r="AZ515" s="1">
        <v>5896930.6200000001</v>
      </c>
      <c r="BA515" s="1">
        <v>332781.11</v>
      </c>
      <c r="BB515" s="1">
        <v>2738.11</v>
      </c>
      <c r="BC515" s="1">
        <v>198905.29</v>
      </c>
    </row>
    <row r="516" spans="1:55" x14ac:dyDescent="0.25">
      <c r="A516" s="10" t="s">
        <v>1050</v>
      </c>
      <c r="B516" s="10" t="s">
        <v>1051</v>
      </c>
      <c r="C516">
        <v>31.65</v>
      </c>
      <c r="D516" s="1">
        <v>444677.73</v>
      </c>
      <c r="E516" s="1">
        <v>1202596.29</v>
      </c>
      <c r="F516" s="12">
        <v>2.7044221216115321</v>
      </c>
      <c r="G516" s="28">
        <v>4</v>
      </c>
      <c r="H516" s="1">
        <v>34.21</v>
      </c>
      <c r="I516" s="1">
        <v>53282.06</v>
      </c>
      <c r="J516" s="1">
        <v>53316.27</v>
      </c>
      <c r="K516" s="30">
        <v>0.9</v>
      </c>
      <c r="L516" s="1">
        <v>100586.77</v>
      </c>
      <c r="M516" s="1">
        <v>33525.56</v>
      </c>
      <c r="N516" s="1">
        <v>10551.06</v>
      </c>
      <c r="O516" s="1">
        <v>3517.02</v>
      </c>
      <c r="P516" s="1">
        <v>3391.29</v>
      </c>
      <c r="Q516" s="1">
        <v>9130.75</v>
      </c>
      <c r="R516" s="1">
        <v>2187.4299999999998</v>
      </c>
      <c r="S516" s="1">
        <v>3829.81</v>
      </c>
      <c r="T516" s="1">
        <v>3515.67</v>
      </c>
      <c r="U516" s="1">
        <v>2553.21</v>
      </c>
      <c r="V516" s="1">
        <v>5249.92</v>
      </c>
      <c r="W516" s="1">
        <v>4528.08</v>
      </c>
      <c r="X516" s="1">
        <v>4595.53</v>
      </c>
      <c r="Y516" s="1">
        <v>187162.1</v>
      </c>
      <c r="Z516" s="1">
        <v>2848.5</v>
      </c>
      <c r="AA516" s="1">
        <v>3956.2500000000005</v>
      </c>
      <c r="AB516" s="1">
        <v>8513.85</v>
      </c>
      <c r="AC516" s="1">
        <v>917.85</v>
      </c>
      <c r="AD516" s="1">
        <v>9036.07</v>
      </c>
      <c r="AE516" s="1">
        <v>24655.350000000002</v>
      </c>
      <c r="AF516" s="1">
        <v>38834.550000000003</v>
      </c>
      <c r="AG516" s="1">
        <v>27946.95</v>
      </c>
      <c r="AH516" s="1">
        <v>88298.511150000006</v>
      </c>
      <c r="AI516" s="1">
        <v>205007.88115000003</v>
      </c>
      <c r="AJ516" s="1">
        <v>28616.98</v>
      </c>
      <c r="AK516" s="1">
        <v>176390.90115000002</v>
      </c>
      <c r="AL516" s="33">
        <v>202146.18115000002</v>
      </c>
      <c r="AM516" s="1">
        <v>8364.7900000000009</v>
      </c>
      <c r="AN516" s="1">
        <v>8364.7900000000009</v>
      </c>
      <c r="AO516" s="1">
        <v>8364.7900000000009</v>
      </c>
      <c r="AP516" s="1">
        <v>8364.7900000000009</v>
      </c>
      <c r="AQ516" s="1">
        <v>0</v>
      </c>
      <c r="AR516" s="1">
        <v>0</v>
      </c>
      <c r="AS516" s="1">
        <v>0</v>
      </c>
      <c r="AT516" s="1">
        <v>0</v>
      </c>
      <c r="AU516" s="1">
        <v>0</v>
      </c>
      <c r="AV516" s="1">
        <v>14155.81</v>
      </c>
      <c r="AW516" s="1">
        <v>5617.06</v>
      </c>
      <c r="AX516" s="1">
        <v>2137.34</v>
      </c>
      <c r="AY516" s="1">
        <v>55369.369999999995</v>
      </c>
      <c r="AZ516" s="1">
        <v>444677.73</v>
      </c>
      <c r="BA516" s="1">
        <v>13493</v>
      </c>
      <c r="BB516" s="1">
        <v>0</v>
      </c>
      <c r="BC516" s="1">
        <v>8193.67</v>
      </c>
    </row>
    <row r="517" spans="1:55" x14ac:dyDescent="0.25">
      <c r="A517" s="10" t="s">
        <v>1052</v>
      </c>
      <c r="B517" s="10" t="s">
        <v>1053</v>
      </c>
      <c r="C517">
        <v>373.55</v>
      </c>
      <c r="D517" s="1">
        <v>4803830.91</v>
      </c>
      <c r="E517" s="1">
        <v>3331521.0300000003</v>
      </c>
      <c r="F517" s="12">
        <v>0.69351338388386363</v>
      </c>
      <c r="G517" s="28">
        <v>1</v>
      </c>
      <c r="H517" s="1">
        <v>102092.07</v>
      </c>
      <c r="I517" s="1">
        <v>2235166.1800000002</v>
      </c>
      <c r="J517" s="1">
        <v>2337258.25</v>
      </c>
      <c r="K517" s="30">
        <v>0.9</v>
      </c>
      <c r="L517" s="1">
        <v>1134894.3700000001</v>
      </c>
      <c r="M517" s="1">
        <v>226978.87</v>
      </c>
      <c r="N517" s="1">
        <v>113428.12</v>
      </c>
      <c r="O517" s="1">
        <v>50276.25</v>
      </c>
      <c r="P517" s="1">
        <v>39763.379999999997</v>
      </c>
      <c r="Q517" s="1">
        <v>70019.77</v>
      </c>
      <c r="R517" s="1">
        <v>26796.04</v>
      </c>
      <c r="S517" s="1">
        <v>42127.96</v>
      </c>
      <c r="T517" s="1">
        <v>57656.98</v>
      </c>
      <c r="U517" s="1">
        <v>31404.48</v>
      </c>
      <c r="V517" s="1">
        <v>86098.77</v>
      </c>
      <c r="W517" s="1">
        <v>74260.509999999995</v>
      </c>
      <c r="X517" s="1">
        <v>50550.879999999997</v>
      </c>
      <c r="Y517" s="1">
        <v>2004256.3800000001</v>
      </c>
      <c r="Z517" s="1">
        <v>33222.6</v>
      </c>
      <c r="AA517" s="1">
        <v>46693.75</v>
      </c>
      <c r="AB517" s="1">
        <v>100484.95</v>
      </c>
      <c r="AC517" s="1">
        <v>10832.95</v>
      </c>
      <c r="AD517" s="1">
        <v>213297.05</v>
      </c>
      <c r="AE517" s="1">
        <v>55949.689999999995</v>
      </c>
      <c r="AF517" s="1">
        <v>458345.85</v>
      </c>
      <c r="AG517" s="1">
        <v>329844.65000000002</v>
      </c>
      <c r="AH517" s="1">
        <v>963287.18504999985</v>
      </c>
      <c r="AI517" s="1">
        <v>2211958.6750499997</v>
      </c>
      <c r="AJ517" s="1">
        <v>337752.7</v>
      </c>
      <c r="AK517" s="1">
        <v>1874205.9750500002</v>
      </c>
      <c r="AL517" s="33">
        <v>2178183.4050500002</v>
      </c>
      <c r="AM517" s="1">
        <v>84934.87</v>
      </c>
      <c r="AN517" s="1">
        <v>84934.87</v>
      </c>
      <c r="AO517" s="1">
        <v>88795.54</v>
      </c>
      <c r="AP517" s="1">
        <v>88795.54</v>
      </c>
      <c r="AQ517" s="1">
        <v>1930.33</v>
      </c>
      <c r="AR517" s="1">
        <v>1930.33</v>
      </c>
      <c r="AS517" s="1">
        <v>1930.33</v>
      </c>
      <c r="AT517" s="1">
        <v>1930.33</v>
      </c>
      <c r="AU517" s="1">
        <v>2573.7800000000002</v>
      </c>
      <c r="AV517" s="1">
        <v>169869.74</v>
      </c>
      <c r="AW517" s="1">
        <v>67404.740000000005</v>
      </c>
      <c r="AX517" s="1">
        <v>26360.61</v>
      </c>
      <c r="AY517" s="1">
        <v>621391.01</v>
      </c>
      <c r="AZ517" s="1">
        <v>4803830.91</v>
      </c>
      <c r="BA517" s="1">
        <v>238341.90999999997</v>
      </c>
      <c r="BB517" s="1">
        <v>533.63</v>
      </c>
      <c r="BC517" s="1">
        <v>155554.10999999999</v>
      </c>
    </row>
    <row r="518" spans="1:55" x14ac:dyDescent="0.25">
      <c r="A518" s="10" t="s">
        <v>1054</v>
      </c>
      <c r="B518" s="10" t="s">
        <v>1055</v>
      </c>
      <c r="C518">
        <v>957.21</v>
      </c>
      <c r="D518" s="1">
        <v>11642311.789999999</v>
      </c>
      <c r="E518" s="1">
        <v>9316734.870000001</v>
      </c>
      <c r="F518" s="12">
        <v>0.800247840639561</v>
      </c>
      <c r="G518" s="28">
        <v>2</v>
      </c>
      <c r="H518" s="1">
        <v>31308.27</v>
      </c>
      <c r="I518" s="1">
        <v>2272501.1599999997</v>
      </c>
      <c r="J518" s="1">
        <v>2303809.4299999997</v>
      </c>
      <c r="K518" s="30">
        <v>0.9</v>
      </c>
      <c r="L518" s="1">
        <v>2744208.41</v>
      </c>
      <c r="M518" s="1">
        <v>672234.77</v>
      </c>
      <c r="N518" s="1">
        <v>306634.42</v>
      </c>
      <c r="O518" s="1">
        <v>123027.63</v>
      </c>
      <c r="P518" s="1">
        <v>89047.26</v>
      </c>
      <c r="Q518" s="1">
        <v>215906.79</v>
      </c>
      <c r="R518" s="1">
        <v>69450.960000000006</v>
      </c>
      <c r="S518" s="1">
        <v>112596.56</v>
      </c>
      <c r="T518" s="1">
        <v>135704.85999999999</v>
      </c>
      <c r="U518" s="1">
        <v>81192.070000000007</v>
      </c>
      <c r="V518" s="1">
        <v>202647.1</v>
      </c>
      <c r="W518" s="1">
        <v>174783.88</v>
      </c>
      <c r="X518" s="1">
        <v>135108.72</v>
      </c>
      <c r="Y518" s="1">
        <v>5062543.43</v>
      </c>
      <c r="Z518" s="1">
        <v>85871.7</v>
      </c>
      <c r="AA518" s="1">
        <v>119651.24999999999</v>
      </c>
      <c r="AB518" s="1">
        <v>257489.49</v>
      </c>
      <c r="AC518" s="1">
        <v>27759.089999999997</v>
      </c>
      <c r="AD518" s="1">
        <v>546566.91</v>
      </c>
      <c r="AE518" s="1">
        <v>342937.1</v>
      </c>
      <c r="AF518" s="1">
        <v>1174496.67</v>
      </c>
      <c r="AG518" s="1">
        <v>845216.42999999993</v>
      </c>
      <c r="AH518" s="1">
        <v>2254689.1157099996</v>
      </c>
      <c r="AI518" s="1">
        <v>5654677.7557099992</v>
      </c>
      <c r="AJ518" s="1">
        <v>865480.56</v>
      </c>
      <c r="AK518" s="1">
        <v>4789197.1957099997</v>
      </c>
      <c r="AL518" s="33">
        <v>5568129.6957099997</v>
      </c>
      <c r="AM518" s="1">
        <v>81717.64</v>
      </c>
      <c r="AN518" s="1">
        <v>81717.64</v>
      </c>
      <c r="AO518" s="1">
        <v>85578.31</v>
      </c>
      <c r="AP518" s="1">
        <v>85578.31</v>
      </c>
      <c r="AQ518" s="1">
        <v>0</v>
      </c>
      <c r="AR518" s="1">
        <v>0</v>
      </c>
      <c r="AS518" s="1">
        <v>0</v>
      </c>
      <c r="AT518" s="1">
        <v>0</v>
      </c>
      <c r="AU518" s="1">
        <v>0</v>
      </c>
      <c r="AV518" s="1">
        <v>436256.38</v>
      </c>
      <c r="AW518" s="1">
        <v>173107.63</v>
      </c>
      <c r="AX518" s="1">
        <v>67682.649999999994</v>
      </c>
      <c r="AY518" s="1">
        <v>1011638.56</v>
      </c>
      <c r="AZ518" s="1">
        <v>11642311.789999999</v>
      </c>
      <c r="BA518" s="1">
        <v>79664.309999999983</v>
      </c>
      <c r="BB518" s="1">
        <v>0</v>
      </c>
      <c r="BC518" s="1">
        <v>263779.05</v>
      </c>
    </row>
    <row r="519" spans="1:55" x14ac:dyDescent="0.25">
      <c r="A519" s="10" t="s">
        <v>1056</v>
      </c>
      <c r="B519" s="10" t="s">
        <v>1057</v>
      </c>
      <c r="C519">
        <v>448.72</v>
      </c>
      <c r="D519" s="1">
        <v>5982862.8099999996</v>
      </c>
      <c r="E519" s="1">
        <v>5090891.34</v>
      </c>
      <c r="F519" s="12">
        <v>0.85091226419079469</v>
      </c>
      <c r="G519" s="28">
        <v>2</v>
      </c>
      <c r="H519" s="1">
        <v>13437.06</v>
      </c>
      <c r="I519" s="1">
        <v>1186070.3299999996</v>
      </c>
      <c r="J519" s="1">
        <v>1199507.3899999997</v>
      </c>
      <c r="K519" s="30">
        <v>0.9</v>
      </c>
      <c r="L519" s="1">
        <v>1375978.48</v>
      </c>
      <c r="M519" s="1">
        <v>334548.14</v>
      </c>
      <c r="N519" s="1">
        <v>143046.39999999999</v>
      </c>
      <c r="O519" s="1">
        <v>57257.66</v>
      </c>
      <c r="P519" s="1">
        <v>47860.39</v>
      </c>
      <c r="Q519" s="1">
        <v>99959.7</v>
      </c>
      <c r="R519" s="1">
        <v>31717.759999999998</v>
      </c>
      <c r="S519" s="1">
        <v>52340.800000000003</v>
      </c>
      <c r="T519" s="1">
        <v>63282.06</v>
      </c>
      <c r="U519" s="1">
        <v>37787.5</v>
      </c>
      <c r="V519" s="1">
        <v>94498.65</v>
      </c>
      <c r="W519" s="1">
        <v>81505.440000000002</v>
      </c>
      <c r="X519" s="1">
        <v>62805.64</v>
      </c>
      <c r="Y519" s="1">
        <v>2482588.6199999996</v>
      </c>
      <c r="Z519" s="1">
        <v>39950.1</v>
      </c>
      <c r="AA519" s="1">
        <v>56090</v>
      </c>
      <c r="AB519" s="1">
        <v>120705.68</v>
      </c>
      <c r="AC519" s="1">
        <v>13012.880000000001</v>
      </c>
      <c r="AD519" s="1">
        <v>256219.12</v>
      </c>
      <c r="AE519" s="1">
        <v>156500.99</v>
      </c>
      <c r="AF519" s="1">
        <v>550579.43999999994</v>
      </c>
      <c r="AG519" s="1">
        <v>396219.76</v>
      </c>
      <c r="AH519" s="1">
        <v>1187860.9027199999</v>
      </c>
      <c r="AI519" s="1">
        <v>2777138.8727199999</v>
      </c>
      <c r="AJ519" s="1">
        <v>405719.16</v>
      </c>
      <c r="AK519" s="1">
        <v>2371419.7127200002</v>
      </c>
      <c r="AL519" s="33">
        <v>2736566.9527200004</v>
      </c>
      <c r="AM519" s="1">
        <v>109385.82</v>
      </c>
      <c r="AN519" s="1">
        <v>109385.82</v>
      </c>
      <c r="AO519" s="1">
        <v>113889.94</v>
      </c>
      <c r="AP519" s="1">
        <v>113889.94</v>
      </c>
      <c r="AQ519" s="1">
        <v>0</v>
      </c>
      <c r="AR519" s="1">
        <v>0</v>
      </c>
      <c r="AS519" s="1">
        <v>0</v>
      </c>
      <c r="AT519" s="1">
        <v>0</v>
      </c>
      <c r="AU519" s="1">
        <v>0</v>
      </c>
      <c r="AV519" s="1">
        <v>204615.82</v>
      </c>
      <c r="AW519" s="1">
        <v>81192.070000000007</v>
      </c>
      <c r="AX519" s="1">
        <v>31347.75</v>
      </c>
      <c r="AY519" s="1">
        <v>763707.16000000015</v>
      </c>
      <c r="AZ519" s="1">
        <v>5982862.8099999996</v>
      </c>
      <c r="BA519" s="1">
        <v>229161.66</v>
      </c>
      <c r="BB519" s="1">
        <v>0</v>
      </c>
      <c r="BC519" s="1">
        <v>101783.1</v>
      </c>
    </row>
    <row r="520" spans="1:55" x14ac:dyDescent="0.25">
      <c r="A520" s="10" t="s">
        <v>1058</v>
      </c>
      <c r="B520" s="10" t="s">
        <v>1059</v>
      </c>
      <c r="C520">
        <v>342.04</v>
      </c>
      <c r="D520" s="1">
        <v>4222905.01</v>
      </c>
      <c r="E520" s="1">
        <v>4896884.3800000008</v>
      </c>
      <c r="F520" s="12">
        <v>1.1596008833738842</v>
      </c>
      <c r="G520" s="28">
        <v>4</v>
      </c>
      <c r="H520" s="1">
        <v>324.94</v>
      </c>
      <c r="I520" s="1">
        <v>511028.65</v>
      </c>
      <c r="J520" s="1">
        <v>511353.59</v>
      </c>
      <c r="K520" s="30">
        <v>0.9</v>
      </c>
      <c r="L520" s="1">
        <v>1013184.7</v>
      </c>
      <c r="M520" s="1">
        <v>243705.45</v>
      </c>
      <c r="N520" s="1">
        <v>108132.07</v>
      </c>
      <c r="O520" s="1">
        <v>43136.959999999999</v>
      </c>
      <c r="P520" s="1">
        <v>33909.839999999997</v>
      </c>
      <c r="Q520" s="1">
        <v>75115.12</v>
      </c>
      <c r="R520" s="1">
        <v>24061.75</v>
      </c>
      <c r="S520" s="1">
        <v>39574.75</v>
      </c>
      <c r="T520" s="1">
        <v>47813.11</v>
      </c>
      <c r="U520" s="1">
        <v>28595.95</v>
      </c>
      <c r="V520" s="1">
        <v>71398.98</v>
      </c>
      <c r="W520" s="1">
        <v>61581.88</v>
      </c>
      <c r="X520" s="1">
        <v>47487.19</v>
      </c>
      <c r="Y520" s="1">
        <v>1837697.75</v>
      </c>
      <c r="Z520" s="1">
        <v>30506.399999999998</v>
      </c>
      <c r="AA520" s="1">
        <v>42755</v>
      </c>
      <c r="AB520" s="1">
        <v>92008.75999999998</v>
      </c>
      <c r="AC520" s="1">
        <v>9919.16</v>
      </c>
      <c r="AD520" s="1">
        <v>97652.41</v>
      </c>
      <c r="AE520" s="1">
        <v>115266.47</v>
      </c>
      <c r="AF520" s="1">
        <v>419683.07999999996</v>
      </c>
      <c r="AG520" s="1">
        <v>302021.31999999995</v>
      </c>
      <c r="AH520" s="1">
        <v>847111.22003999993</v>
      </c>
      <c r="AI520" s="1">
        <v>1956923.8200399997</v>
      </c>
      <c r="AJ520" s="1">
        <v>309262.3</v>
      </c>
      <c r="AK520" s="1">
        <v>1647661.5200399996</v>
      </c>
      <c r="AL520" s="33">
        <v>1925997.5900399997</v>
      </c>
      <c r="AM520" s="1">
        <v>53406.01</v>
      </c>
      <c r="AN520" s="1">
        <v>53406.01</v>
      </c>
      <c r="AO520" s="1">
        <v>55336.35</v>
      </c>
      <c r="AP520" s="1">
        <v>55336.35</v>
      </c>
      <c r="AQ520" s="1">
        <v>0</v>
      </c>
      <c r="AR520" s="1">
        <v>0</v>
      </c>
      <c r="AS520" s="1">
        <v>0</v>
      </c>
      <c r="AT520" s="1">
        <v>0</v>
      </c>
      <c r="AU520" s="1">
        <v>0</v>
      </c>
      <c r="AV520" s="1">
        <v>155713.93</v>
      </c>
      <c r="AW520" s="1">
        <v>61787.68</v>
      </c>
      <c r="AX520" s="1">
        <v>24223.26</v>
      </c>
      <c r="AY520" s="1">
        <v>459209.59</v>
      </c>
      <c r="AZ520" s="1">
        <v>4222905.01</v>
      </c>
      <c r="BA520" s="1">
        <v>65056.42</v>
      </c>
      <c r="BB520" s="1">
        <v>11</v>
      </c>
      <c r="BC520" s="1">
        <v>110380.25</v>
      </c>
    </row>
    <row r="521" spans="1:55" x14ac:dyDescent="0.25">
      <c r="A521" s="10" t="s">
        <v>1060</v>
      </c>
      <c r="B521" s="10" t="s">
        <v>1061</v>
      </c>
      <c r="C521">
        <v>319.02999999999997</v>
      </c>
      <c r="D521" s="1">
        <v>4011330.98</v>
      </c>
      <c r="E521" s="1">
        <v>3764302.1</v>
      </c>
      <c r="F521" s="12">
        <v>0.93841722828865148</v>
      </c>
      <c r="G521" s="28">
        <v>3</v>
      </c>
      <c r="H521" s="1">
        <v>6573.79</v>
      </c>
      <c r="I521" s="1">
        <v>859647.58999999985</v>
      </c>
      <c r="J521" s="1">
        <v>866221.37999999989</v>
      </c>
      <c r="K521" s="30">
        <v>0.9</v>
      </c>
      <c r="L521" s="1">
        <v>935840.67</v>
      </c>
      <c r="M521" s="1">
        <v>228142.89</v>
      </c>
      <c r="N521" s="1">
        <v>100774.57</v>
      </c>
      <c r="O521" s="1">
        <v>40071.33</v>
      </c>
      <c r="P521" s="1">
        <v>31276.09</v>
      </c>
      <c r="Q521" s="1">
        <v>71113.990000000005</v>
      </c>
      <c r="R521" s="1">
        <v>22421.17</v>
      </c>
      <c r="S521" s="1">
        <v>37021.54</v>
      </c>
      <c r="T521" s="1">
        <v>44297.440000000002</v>
      </c>
      <c r="U521" s="1">
        <v>26808.7</v>
      </c>
      <c r="V521" s="1">
        <v>66149.05</v>
      </c>
      <c r="W521" s="1">
        <v>57053.8</v>
      </c>
      <c r="X521" s="1">
        <v>44423.5</v>
      </c>
      <c r="Y521" s="1">
        <v>1705394.7400000002</v>
      </c>
      <c r="Z521" s="1">
        <v>28465.200000000001</v>
      </c>
      <c r="AA521" s="1">
        <v>39878.75</v>
      </c>
      <c r="AB521" s="1">
        <v>85819.07</v>
      </c>
      <c r="AC521" s="1">
        <v>9251.869999999999</v>
      </c>
      <c r="AD521" s="1">
        <v>182166.13</v>
      </c>
      <c r="AE521" s="1">
        <v>112100.20999999999</v>
      </c>
      <c r="AF521" s="1">
        <v>391449.80999999994</v>
      </c>
      <c r="AG521" s="1">
        <v>281703.49</v>
      </c>
      <c r="AH521" s="1">
        <v>784419.42752999999</v>
      </c>
      <c r="AI521" s="1">
        <v>1915253.9575299998</v>
      </c>
      <c r="AJ521" s="1">
        <v>288457.34999999998</v>
      </c>
      <c r="AK521" s="1">
        <v>1626796.6075299997</v>
      </c>
      <c r="AL521" s="33">
        <v>1886408.2175299996</v>
      </c>
      <c r="AM521" s="1">
        <v>47615</v>
      </c>
      <c r="AN521" s="1">
        <v>47615</v>
      </c>
      <c r="AO521" s="1">
        <v>49545.34</v>
      </c>
      <c r="AP521" s="1">
        <v>49545.34</v>
      </c>
      <c r="AQ521" s="1">
        <v>0</v>
      </c>
      <c r="AR521" s="1">
        <v>0</v>
      </c>
      <c r="AS521" s="1">
        <v>0</v>
      </c>
      <c r="AT521" s="1">
        <v>0</v>
      </c>
      <c r="AU521" s="1">
        <v>0</v>
      </c>
      <c r="AV521" s="1">
        <v>145418.79</v>
      </c>
      <c r="AW521" s="1">
        <v>57702.54</v>
      </c>
      <c r="AX521" s="1">
        <v>22085.91</v>
      </c>
      <c r="AY521" s="1">
        <v>419527.91999999993</v>
      </c>
      <c r="AZ521" s="1">
        <v>4011330.98</v>
      </c>
      <c r="BA521" s="1">
        <v>60763.390000000007</v>
      </c>
      <c r="BB521" s="1">
        <v>4.09</v>
      </c>
      <c r="BC521" s="1">
        <v>83942.090000000011</v>
      </c>
    </row>
    <row r="522" spans="1:55" x14ac:dyDescent="0.25">
      <c r="A522" s="10" t="s">
        <v>1062</v>
      </c>
      <c r="B522" s="10" t="s">
        <v>1063</v>
      </c>
      <c r="C522">
        <v>435.6</v>
      </c>
      <c r="D522" s="1">
        <v>5517751.5700000003</v>
      </c>
      <c r="E522" s="1">
        <v>4073550.55</v>
      </c>
      <c r="F522" s="12">
        <v>0.7382627685066292</v>
      </c>
      <c r="G522" s="28">
        <v>2</v>
      </c>
      <c r="H522" s="1">
        <v>30145.07</v>
      </c>
      <c r="I522" s="1">
        <v>1261263.2000000002</v>
      </c>
      <c r="J522" s="1">
        <v>1291408.2700000003</v>
      </c>
      <c r="K522" s="30">
        <v>0.9</v>
      </c>
      <c r="L522" s="1">
        <v>1293812.01</v>
      </c>
      <c r="M522" s="1">
        <v>311738.92</v>
      </c>
      <c r="N522" s="1">
        <v>138303.13</v>
      </c>
      <c r="O522" s="1">
        <v>55237.73</v>
      </c>
      <c r="P522" s="1">
        <v>43318.79</v>
      </c>
      <c r="Q522" s="1">
        <v>96249.26</v>
      </c>
      <c r="R522" s="1">
        <v>30624.04</v>
      </c>
      <c r="S522" s="1">
        <v>50808.87</v>
      </c>
      <c r="T522" s="1">
        <v>61172.65</v>
      </c>
      <c r="U522" s="1">
        <v>36766.22</v>
      </c>
      <c r="V522" s="1">
        <v>91348.69</v>
      </c>
      <c r="W522" s="1">
        <v>78788.59</v>
      </c>
      <c r="X522" s="1">
        <v>60967.43</v>
      </c>
      <c r="Y522" s="1">
        <v>2349136.33</v>
      </c>
      <c r="Z522" s="1">
        <v>38949.299999999996</v>
      </c>
      <c r="AA522" s="1">
        <v>54450</v>
      </c>
      <c r="AB522" s="1">
        <v>117176.4</v>
      </c>
      <c r="AC522" s="1">
        <v>12632.400000000001</v>
      </c>
      <c r="AD522" s="1">
        <v>248727.6</v>
      </c>
      <c r="AE522" s="1">
        <v>147904.85999999999</v>
      </c>
      <c r="AF522" s="1">
        <v>534481.19999999995</v>
      </c>
      <c r="AG522" s="1">
        <v>384634.80000000005</v>
      </c>
      <c r="AH522" s="1">
        <v>1082333.1695999999</v>
      </c>
      <c r="AI522" s="1">
        <v>2621289.7295999997</v>
      </c>
      <c r="AJ522" s="1">
        <v>393856.45</v>
      </c>
      <c r="AK522" s="1">
        <v>2227433.2795999995</v>
      </c>
      <c r="AL522" s="33">
        <v>2581904.0795999994</v>
      </c>
      <c r="AM522" s="1">
        <v>68205.27</v>
      </c>
      <c r="AN522" s="1">
        <v>68205.27</v>
      </c>
      <c r="AO522" s="1">
        <v>71422.5</v>
      </c>
      <c r="AP522" s="1">
        <v>71422.5</v>
      </c>
      <c r="AQ522" s="1">
        <v>0</v>
      </c>
      <c r="AR522" s="1">
        <v>0</v>
      </c>
      <c r="AS522" s="1">
        <v>0</v>
      </c>
      <c r="AT522" s="1">
        <v>0</v>
      </c>
      <c r="AU522" s="1">
        <v>0</v>
      </c>
      <c r="AV522" s="1">
        <v>198181.36</v>
      </c>
      <c r="AW522" s="1">
        <v>78638.86</v>
      </c>
      <c r="AX522" s="1">
        <v>30635.3</v>
      </c>
      <c r="AY522" s="1">
        <v>586711.06000000006</v>
      </c>
      <c r="AZ522" s="1">
        <v>5517751.5700000003</v>
      </c>
      <c r="BA522" s="1">
        <v>123187.65</v>
      </c>
      <c r="BB522" s="1">
        <v>0</v>
      </c>
      <c r="BC522" s="1">
        <v>110445.05999999998</v>
      </c>
    </row>
    <row r="523" spans="1:55" x14ac:dyDescent="0.25">
      <c r="A523" s="10" t="s">
        <v>1064</v>
      </c>
      <c r="B523" s="10" t="s">
        <v>1065</v>
      </c>
      <c r="C523">
        <v>2474.87</v>
      </c>
      <c r="D523" s="1">
        <v>30381208.899999999</v>
      </c>
      <c r="E523" s="1">
        <v>22571154.990000002</v>
      </c>
      <c r="F523" s="12">
        <v>0.74293143055278499</v>
      </c>
      <c r="G523" s="28">
        <v>2</v>
      </c>
      <c r="H523" s="1">
        <v>135620.85</v>
      </c>
      <c r="I523" s="1">
        <v>5330324.9700000007</v>
      </c>
      <c r="J523" s="1">
        <v>5465945.8200000003</v>
      </c>
      <c r="K523" s="30">
        <v>0.9</v>
      </c>
      <c r="L523" s="1">
        <v>7103165</v>
      </c>
      <c r="M523" s="1">
        <v>1751243.99</v>
      </c>
      <c r="N523" s="1">
        <v>795739.68</v>
      </c>
      <c r="O523" s="1">
        <v>320427.81</v>
      </c>
      <c r="P523" s="1">
        <v>232518.59</v>
      </c>
      <c r="Q523" s="1">
        <v>567749.18999999994</v>
      </c>
      <c r="R523" s="1">
        <v>179369.42</v>
      </c>
      <c r="S523" s="1">
        <v>292342.53999999998</v>
      </c>
      <c r="T523" s="1">
        <v>352973.26</v>
      </c>
      <c r="U523" s="1">
        <v>210129.18</v>
      </c>
      <c r="V523" s="1">
        <v>527092.47</v>
      </c>
      <c r="W523" s="1">
        <v>454619.23</v>
      </c>
      <c r="X523" s="1">
        <v>350792.5</v>
      </c>
      <c r="Y523" s="1">
        <v>13138162.859999999</v>
      </c>
      <c r="Z523" s="1">
        <v>221770.8</v>
      </c>
      <c r="AA523" s="1">
        <v>309358.75</v>
      </c>
      <c r="AB523" s="1">
        <v>665740.03</v>
      </c>
      <c r="AC523" s="1">
        <v>71771.23</v>
      </c>
      <c r="AD523" s="1">
        <v>1413150.77</v>
      </c>
      <c r="AE523" s="1">
        <v>906877.55999999994</v>
      </c>
      <c r="AF523" s="1">
        <v>3036665.4899999998</v>
      </c>
      <c r="AG523" s="1">
        <v>2185310.21</v>
      </c>
      <c r="AH523" s="1">
        <v>5893937.1713699996</v>
      </c>
      <c r="AI523" s="1">
        <v>14704582.011369999</v>
      </c>
      <c r="AJ523" s="1">
        <v>2237703.2000000002</v>
      </c>
      <c r="AK523" s="1">
        <v>12466878.81137</v>
      </c>
      <c r="AL523" s="33">
        <v>14480811.691369999</v>
      </c>
      <c r="AM523" s="1">
        <v>238718.46</v>
      </c>
      <c r="AN523" s="1">
        <v>238718.46</v>
      </c>
      <c r="AO523" s="1">
        <v>249013.6</v>
      </c>
      <c r="AP523" s="1">
        <v>249013.6</v>
      </c>
      <c r="AQ523" s="1">
        <v>6434.46</v>
      </c>
      <c r="AR523" s="1">
        <v>6434.46</v>
      </c>
      <c r="AS523" s="1">
        <v>6434.46</v>
      </c>
      <c r="AT523" s="1">
        <v>6434.46</v>
      </c>
      <c r="AU523" s="1">
        <v>7721.35</v>
      </c>
      <c r="AV523" s="1">
        <v>1129247.73</v>
      </c>
      <c r="AW523" s="1">
        <v>448088.35</v>
      </c>
      <c r="AX523" s="1">
        <v>175974.9</v>
      </c>
      <c r="AY523" s="1">
        <v>2762234.29</v>
      </c>
      <c r="AZ523" s="1">
        <v>30381208.899999999</v>
      </c>
      <c r="BA523" s="1">
        <v>251278.67000000004</v>
      </c>
      <c r="BB523" s="1">
        <v>404.18</v>
      </c>
      <c r="BC523" s="1">
        <v>523372.2</v>
      </c>
    </row>
    <row r="524" spans="1:55" x14ac:dyDescent="0.25">
      <c r="A524" s="10" t="s">
        <v>1066</v>
      </c>
      <c r="B524" s="10" t="s">
        <v>1067</v>
      </c>
      <c r="C524">
        <v>1785.2</v>
      </c>
      <c r="D524" s="1">
        <v>25750040.719999999</v>
      </c>
      <c r="E524" s="1">
        <v>16976168.609999999</v>
      </c>
      <c r="F524" s="12">
        <v>0.65926764134452986</v>
      </c>
      <c r="G524" s="28">
        <v>1</v>
      </c>
      <c r="H524" s="1">
        <v>873744.62</v>
      </c>
      <c r="I524" s="1">
        <v>14134100.050000001</v>
      </c>
      <c r="J524" s="1">
        <v>15007844.67</v>
      </c>
      <c r="K524" s="30">
        <v>0.9</v>
      </c>
      <c r="L524" s="1">
        <v>5741829.1100000003</v>
      </c>
      <c r="M524" s="1">
        <v>1389619.95</v>
      </c>
      <c r="N524" s="1">
        <v>570507.97</v>
      </c>
      <c r="O524" s="1">
        <v>231392.88</v>
      </c>
      <c r="P524" s="1">
        <v>212533.4</v>
      </c>
      <c r="Q524" s="1">
        <v>401463.22</v>
      </c>
      <c r="R524" s="1">
        <v>129605.34</v>
      </c>
      <c r="S524" s="1">
        <v>209873.86</v>
      </c>
      <c r="T524" s="1">
        <v>255940.77</v>
      </c>
      <c r="U524" s="1">
        <v>151405.35</v>
      </c>
      <c r="V524" s="1">
        <v>382194.54</v>
      </c>
      <c r="W524" s="1">
        <v>329644.21999999997</v>
      </c>
      <c r="X524" s="1">
        <v>251835.31</v>
      </c>
      <c r="Y524" s="1">
        <v>10257845.92</v>
      </c>
      <c r="Z524" s="1">
        <v>159146.09999999998</v>
      </c>
      <c r="AA524" s="1">
        <v>223150</v>
      </c>
      <c r="AB524" s="1">
        <v>480218.8</v>
      </c>
      <c r="AC524" s="1">
        <v>51770.8</v>
      </c>
      <c r="AD524" s="1">
        <v>1019349.2</v>
      </c>
      <c r="AE524" s="1">
        <v>616539.26</v>
      </c>
      <c r="AF524" s="1">
        <v>2190440.4</v>
      </c>
      <c r="AG524" s="1">
        <v>1576331.6</v>
      </c>
      <c r="AH524" s="1">
        <v>5208671.3591999998</v>
      </c>
      <c r="AI524" s="1">
        <v>11525617.519200001</v>
      </c>
      <c r="AJ524" s="1">
        <v>1614124.28</v>
      </c>
      <c r="AK524" s="1">
        <v>9911493.2392000016</v>
      </c>
      <c r="AL524" s="33">
        <v>11364205.089200001</v>
      </c>
      <c r="AM524" s="1">
        <v>602908.9</v>
      </c>
      <c r="AN524" s="1">
        <v>602908.9</v>
      </c>
      <c r="AO524" s="1">
        <v>628003.29</v>
      </c>
      <c r="AP524" s="1">
        <v>628003.29</v>
      </c>
      <c r="AQ524" s="1">
        <v>75283.179999999993</v>
      </c>
      <c r="AR524" s="1">
        <v>75283.179999999993</v>
      </c>
      <c r="AS524" s="1">
        <v>78500.41</v>
      </c>
      <c r="AT524" s="1">
        <v>78500.41</v>
      </c>
      <c r="AU524" s="1">
        <v>93943.11</v>
      </c>
      <c r="AV524" s="1">
        <v>814602.63</v>
      </c>
      <c r="AW524" s="1">
        <v>323236.38</v>
      </c>
      <c r="AX524" s="1">
        <v>126815.92</v>
      </c>
      <c r="AY524" s="1">
        <v>4127989.6</v>
      </c>
      <c r="AZ524" s="1">
        <v>25750040.719999999</v>
      </c>
      <c r="BA524" s="1">
        <v>3145063.4299999997</v>
      </c>
      <c r="BB524" s="1">
        <v>152633.32</v>
      </c>
      <c r="BC524" s="1">
        <v>648469.42999999993</v>
      </c>
    </row>
    <row r="525" spans="1:55" x14ac:dyDescent="0.25">
      <c r="A525" s="10" t="s">
        <v>1068</v>
      </c>
      <c r="B525" s="10" t="s">
        <v>1069</v>
      </c>
      <c r="C525">
        <v>503.2</v>
      </c>
      <c r="D525" s="1">
        <v>6732090.3300000001</v>
      </c>
      <c r="E525" s="1">
        <v>4791360.91</v>
      </c>
      <c r="F525" s="12">
        <v>0.71171964057707471</v>
      </c>
      <c r="G525" s="28">
        <v>1</v>
      </c>
      <c r="H525" s="1">
        <v>91762.06</v>
      </c>
      <c r="I525" s="1">
        <v>2294451.4400000004</v>
      </c>
      <c r="J525" s="1">
        <v>2386213.5000000005</v>
      </c>
      <c r="K525" s="30">
        <v>0.9</v>
      </c>
      <c r="L525" s="1">
        <v>1553032.56</v>
      </c>
      <c r="M525" s="1">
        <v>374272.1</v>
      </c>
      <c r="N525" s="1">
        <v>160052.17000000001</v>
      </c>
      <c r="O525" s="1">
        <v>64795.72</v>
      </c>
      <c r="P525" s="1">
        <v>54088.639999999999</v>
      </c>
      <c r="Q525" s="1">
        <v>111005.55</v>
      </c>
      <c r="R525" s="1">
        <v>36092.620000000003</v>
      </c>
      <c r="S525" s="1">
        <v>58723.83</v>
      </c>
      <c r="T525" s="1">
        <v>71719.66</v>
      </c>
      <c r="U525" s="1">
        <v>42383.28</v>
      </c>
      <c r="V525" s="1">
        <v>107098.47</v>
      </c>
      <c r="W525" s="1">
        <v>92372.83</v>
      </c>
      <c r="X525" s="1">
        <v>70464.87</v>
      </c>
      <c r="Y525" s="1">
        <v>2796102.3000000007</v>
      </c>
      <c r="Z525" s="1">
        <v>44920.800000000003</v>
      </c>
      <c r="AA525" s="1">
        <v>62900</v>
      </c>
      <c r="AB525" s="1">
        <v>135360.79999999999</v>
      </c>
      <c r="AC525" s="1">
        <v>14592.8</v>
      </c>
      <c r="AD525" s="1">
        <v>287327.2</v>
      </c>
      <c r="AE525" s="1">
        <v>170543.84</v>
      </c>
      <c r="AF525" s="1">
        <v>617426.4</v>
      </c>
      <c r="AG525" s="1">
        <v>444325.6</v>
      </c>
      <c r="AH525" s="1">
        <v>1338895.6481999997</v>
      </c>
      <c r="AI525" s="1">
        <v>3116293.0881999996</v>
      </c>
      <c r="AJ525" s="1">
        <v>454978.34</v>
      </c>
      <c r="AK525" s="1">
        <v>2661314.7481999993</v>
      </c>
      <c r="AL525" s="33">
        <v>3070795.2481999993</v>
      </c>
      <c r="AM525" s="1">
        <v>120967.84</v>
      </c>
      <c r="AN525" s="1">
        <v>120967.84</v>
      </c>
      <c r="AO525" s="1">
        <v>126115.41</v>
      </c>
      <c r="AP525" s="1">
        <v>126115.41</v>
      </c>
      <c r="AQ525" s="1">
        <v>2573.7800000000002</v>
      </c>
      <c r="AR525" s="1">
        <v>2573.7800000000002</v>
      </c>
      <c r="AS525" s="1">
        <v>3217.23</v>
      </c>
      <c r="AT525" s="1">
        <v>3217.23</v>
      </c>
      <c r="AU525" s="1">
        <v>3860.67</v>
      </c>
      <c r="AV525" s="1">
        <v>229066.77</v>
      </c>
      <c r="AW525" s="1">
        <v>90894.27</v>
      </c>
      <c r="AX525" s="1">
        <v>35622.449999999997</v>
      </c>
      <c r="AY525" s="1">
        <v>865192.67999999993</v>
      </c>
      <c r="AZ525" s="1">
        <v>6732090.3300000001</v>
      </c>
      <c r="BA525" s="1">
        <v>265687.17</v>
      </c>
      <c r="BB525" s="1">
        <v>464.54999999999995</v>
      </c>
      <c r="BC525" s="1">
        <v>121353.08</v>
      </c>
    </row>
    <row r="526" spans="1:55" x14ac:dyDescent="0.25">
      <c r="A526" s="10" t="s">
        <v>1070</v>
      </c>
      <c r="B526" s="10" t="s">
        <v>1071</v>
      </c>
      <c r="C526">
        <v>192.75</v>
      </c>
      <c r="D526" s="1">
        <v>2449715.2200000002</v>
      </c>
      <c r="E526" s="1">
        <v>3025135.6999999997</v>
      </c>
      <c r="F526" s="12">
        <v>1.2348928052134973</v>
      </c>
      <c r="G526" s="28">
        <v>4</v>
      </c>
      <c r="H526" s="1">
        <v>188.5</v>
      </c>
      <c r="I526" s="1">
        <v>262518.34999999998</v>
      </c>
      <c r="J526" s="1">
        <v>262706.84999999998</v>
      </c>
      <c r="K526" s="30">
        <v>0.9</v>
      </c>
      <c r="L526" s="1">
        <v>586516.81000000006</v>
      </c>
      <c r="M526" s="1">
        <v>139337.82999999999</v>
      </c>
      <c r="N526" s="1">
        <v>60594.12</v>
      </c>
      <c r="O526" s="1">
        <v>24020.98</v>
      </c>
      <c r="P526" s="1">
        <v>20008.23</v>
      </c>
      <c r="Q526" s="1">
        <v>41986.16</v>
      </c>
      <c r="R526" s="1">
        <v>13671.45</v>
      </c>
      <c r="S526" s="1">
        <v>22212.92</v>
      </c>
      <c r="T526" s="1">
        <v>26719.09</v>
      </c>
      <c r="U526" s="1">
        <v>16085.22</v>
      </c>
      <c r="V526" s="1">
        <v>39899.43</v>
      </c>
      <c r="W526" s="1">
        <v>34413.4</v>
      </c>
      <c r="X526" s="1">
        <v>26654.1</v>
      </c>
      <c r="Y526" s="1">
        <v>1052119.74</v>
      </c>
      <c r="Z526" s="1">
        <v>17235</v>
      </c>
      <c r="AA526" s="1">
        <v>24093.75</v>
      </c>
      <c r="AB526" s="1">
        <v>51849.75</v>
      </c>
      <c r="AC526" s="1">
        <v>5589.75</v>
      </c>
      <c r="AD526" s="1">
        <v>55030.119999999995</v>
      </c>
      <c r="AE526" s="1">
        <v>62694.5</v>
      </c>
      <c r="AF526" s="1">
        <v>236504.25</v>
      </c>
      <c r="AG526" s="1">
        <v>170198.25</v>
      </c>
      <c r="AH526" s="1">
        <v>495197.59724999993</v>
      </c>
      <c r="AI526" s="1">
        <v>1118392.96725</v>
      </c>
      <c r="AJ526" s="1">
        <v>174278.76</v>
      </c>
      <c r="AK526" s="1">
        <v>944114.20724999974</v>
      </c>
      <c r="AL526" s="33">
        <v>1100965.0872499999</v>
      </c>
      <c r="AM526" s="1">
        <v>39250.199999999997</v>
      </c>
      <c r="AN526" s="1">
        <v>39250.199999999997</v>
      </c>
      <c r="AO526" s="1">
        <v>41180.54</v>
      </c>
      <c r="AP526" s="1">
        <v>41180.54</v>
      </c>
      <c r="AQ526" s="1">
        <v>0</v>
      </c>
      <c r="AR526" s="1">
        <v>0</v>
      </c>
      <c r="AS526" s="1">
        <v>0</v>
      </c>
      <c r="AT526" s="1">
        <v>0</v>
      </c>
      <c r="AU526" s="1">
        <v>0</v>
      </c>
      <c r="AV526" s="1">
        <v>87508.65</v>
      </c>
      <c r="AW526" s="1">
        <v>34723.65</v>
      </c>
      <c r="AX526" s="1">
        <v>13536.53</v>
      </c>
      <c r="AY526" s="1">
        <v>296630.31000000006</v>
      </c>
      <c r="AZ526" s="1">
        <v>2449715.2200000002</v>
      </c>
      <c r="BA526" s="1">
        <v>96094.44</v>
      </c>
      <c r="BB526" s="1">
        <v>0</v>
      </c>
      <c r="BC526" s="1">
        <v>61482.500000000007</v>
      </c>
    </row>
    <row r="527" spans="1:55" x14ac:dyDescent="0.25">
      <c r="A527" s="10" t="s">
        <v>1072</v>
      </c>
      <c r="B527" s="10" t="s">
        <v>1073</v>
      </c>
      <c r="C527">
        <v>624.28</v>
      </c>
      <c r="D527" s="1">
        <v>8189262.2699999996</v>
      </c>
      <c r="E527" s="1">
        <v>7262012.2100000009</v>
      </c>
      <c r="F527" s="12">
        <v>0.88677245526781756</v>
      </c>
      <c r="G527" s="28">
        <v>2</v>
      </c>
      <c r="H527" s="1">
        <v>18694.259999999998</v>
      </c>
      <c r="I527" s="1">
        <v>1488068.8400000003</v>
      </c>
      <c r="J527" s="1">
        <v>1506763.1000000003</v>
      </c>
      <c r="K527" s="30">
        <v>0.9</v>
      </c>
      <c r="L527" s="1">
        <v>1894539.8</v>
      </c>
      <c r="M527" s="1">
        <v>454669.06</v>
      </c>
      <c r="N527" s="1">
        <v>198897.26</v>
      </c>
      <c r="O527" s="1">
        <v>80575.240000000005</v>
      </c>
      <c r="P527" s="1">
        <v>65241.91</v>
      </c>
      <c r="Q527" s="1">
        <v>138235.42000000001</v>
      </c>
      <c r="R527" s="1">
        <v>44842.35</v>
      </c>
      <c r="S527" s="1">
        <v>73021.8</v>
      </c>
      <c r="T527" s="1">
        <v>89298.01</v>
      </c>
      <c r="U527" s="1">
        <v>52596.12</v>
      </c>
      <c r="V527" s="1">
        <v>133348.09</v>
      </c>
      <c r="W527" s="1">
        <v>115013.23</v>
      </c>
      <c r="X527" s="1">
        <v>87621.53</v>
      </c>
      <c r="Y527" s="1">
        <v>3427899.82</v>
      </c>
      <c r="Z527" s="1">
        <v>55765.8</v>
      </c>
      <c r="AA527" s="1">
        <v>78035</v>
      </c>
      <c r="AB527" s="1">
        <v>167931.32</v>
      </c>
      <c r="AC527" s="1">
        <v>18104.12</v>
      </c>
      <c r="AD527" s="1">
        <v>356463.88</v>
      </c>
      <c r="AE527" s="1">
        <v>209383.06000000003</v>
      </c>
      <c r="AF527" s="1">
        <v>765991.55999999994</v>
      </c>
      <c r="AG527" s="1">
        <v>551239.24</v>
      </c>
      <c r="AH527" s="1">
        <v>1621390.4062800002</v>
      </c>
      <c r="AI527" s="1">
        <v>3824304.3862800002</v>
      </c>
      <c r="AJ527" s="1">
        <v>564455.24</v>
      </c>
      <c r="AK527" s="1">
        <v>3259849.14628</v>
      </c>
      <c r="AL527" s="33">
        <v>3767858.8562799999</v>
      </c>
      <c r="AM527" s="1">
        <v>132549.87</v>
      </c>
      <c r="AN527" s="1">
        <v>132549.87</v>
      </c>
      <c r="AO527" s="1">
        <v>138340.89000000001</v>
      </c>
      <c r="AP527" s="1">
        <v>138340.89000000001</v>
      </c>
      <c r="AQ527" s="1">
        <v>1930.33</v>
      </c>
      <c r="AR527" s="1">
        <v>1930.33</v>
      </c>
      <c r="AS527" s="1">
        <v>1930.33</v>
      </c>
      <c r="AT527" s="1">
        <v>1930.33</v>
      </c>
      <c r="AU527" s="1">
        <v>2573.7800000000002</v>
      </c>
      <c r="AV527" s="1">
        <v>284403.13</v>
      </c>
      <c r="AW527" s="1">
        <v>112851.88</v>
      </c>
      <c r="AX527" s="1">
        <v>44171.83</v>
      </c>
      <c r="AY527" s="1">
        <v>993503.45999999985</v>
      </c>
      <c r="AZ527" s="1">
        <v>8189262.2699999996</v>
      </c>
      <c r="BA527" s="1">
        <v>210546.2</v>
      </c>
      <c r="BB527" s="1">
        <v>3653.7199999999993</v>
      </c>
      <c r="BC527" s="1">
        <v>183729.04</v>
      </c>
    </row>
    <row r="528" spans="1:55" x14ac:dyDescent="0.25">
      <c r="A528" s="143" t="s">
        <v>1074</v>
      </c>
      <c r="B528" s="10" t="s">
        <v>1075</v>
      </c>
      <c r="C528">
        <v>4</v>
      </c>
      <c r="D528" s="1">
        <v>40705.39</v>
      </c>
      <c r="E528" s="1">
        <v>66403.64</v>
      </c>
      <c r="F528" s="12">
        <v>1.6313230262626153</v>
      </c>
      <c r="G528" s="28">
        <v>4</v>
      </c>
      <c r="H528" s="1">
        <v>3.13</v>
      </c>
      <c r="I528" s="1">
        <v>62333.110000000008</v>
      </c>
      <c r="J528" s="1">
        <v>62336.240000000005</v>
      </c>
      <c r="K528" s="30">
        <v>0.9</v>
      </c>
      <c r="L528" s="1">
        <v>11036.25</v>
      </c>
      <c r="M528" s="1">
        <v>2207.25</v>
      </c>
      <c r="N528" s="1">
        <v>1226.25</v>
      </c>
      <c r="O528" s="1">
        <v>0</v>
      </c>
      <c r="P528" s="1">
        <v>344.15</v>
      </c>
      <c r="Q528" s="1">
        <v>666.85</v>
      </c>
      <c r="R528" s="1">
        <v>0</v>
      </c>
      <c r="S528" s="1">
        <v>255.32</v>
      </c>
      <c r="T528" s="1">
        <v>0</v>
      </c>
      <c r="U528" s="1">
        <v>255.32</v>
      </c>
      <c r="V528" s="1">
        <v>0</v>
      </c>
      <c r="W528" s="1">
        <v>0</v>
      </c>
      <c r="X528" s="1">
        <v>306.36</v>
      </c>
      <c r="Y528" s="1">
        <v>16297.75</v>
      </c>
      <c r="Z528" s="1">
        <v>360</v>
      </c>
      <c r="AA528" s="1">
        <v>500</v>
      </c>
      <c r="AB528" s="1">
        <v>1076</v>
      </c>
      <c r="AC528" s="1">
        <v>116</v>
      </c>
      <c r="AD528" s="1">
        <v>1142</v>
      </c>
      <c r="AE528" s="1">
        <v>904</v>
      </c>
      <c r="AF528" s="1">
        <v>4908</v>
      </c>
      <c r="AG528" s="1">
        <v>3532</v>
      </c>
      <c r="AH528" s="1">
        <v>7859.982</v>
      </c>
      <c r="AI528" s="1">
        <v>20397.982</v>
      </c>
      <c r="AJ528" s="1">
        <v>3616.68</v>
      </c>
      <c r="AK528" s="1">
        <v>16781.302</v>
      </c>
      <c r="AL528" s="33">
        <v>20036.311999999998</v>
      </c>
      <c r="AM528" s="1">
        <v>643.44000000000005</v>
      </c>
      <c r="AN528" s="1">
        <v>643.44000000000005</v>
      </c>
      <c r="AO528" s="1">
        <v>643.44000000000005</v>
      </c>
      <c r="AP528" s="1">
        <v>643.44000000000005</v>
      </c>
      <c r="AQ528" s="1">
        <v>0</v>
      </c>
      <c r="AR528" s="1">
        <v>0</v>
      </c>
      <c r="AS528" s="1">
        <v>0</v>
      </c>
      <c r="AT528" s="1">
        <v>0</v>
      </c>
      <c r="AU528" s="1">
        <v>0</v>
      </c>
      <c r="AV528" s="1">
        <v>1286.8900000000001</v>
      </c>
      <c r="AW528" s="1">
        <v>510.64</v>
      </c>
      <c r="AX528" s="1">
        <v>0</v>
      </c>
      <c r="AY528" s="1">
        <v>4371.2900000000009</v>
      </c>
      <c r="AZ528" s="1">
        <v>40705.39</v>
      </c>
      <c r="BA528" s="1">
        <v>45.419999999999995</v>
      </c>
      <c r="BB528" s="1">
        <v>0</v>
      </c>
      <c r="BC528" s="1">
        <v>19.16</v>
      </c>
    </row>
    <row r="529" spans="1:55" x14ac:dyDescent="0.25">
      <c r="A529" s="143" t="s">
        <v>1076</v>
      </c>
      <c r="B529" s="10" t="s">
        <v>1077</v>
      </c>
      <c r="C529">
        <v>9.64</v>
      </c>
      <c r="D529" s="1">
        <v>117514.53</v>
      </c>
      <c r="E529" s="1">
        <v>109100.72</v>
      </c>
      <c r="F529" s="12">
        <v>0.92840196016611731</v>
      </c>
      <c r="G529" s="28">
        <v>3</v>
      </c>
      <c r="H529" s="1">
        <v>192.58</v>
      </c>
      <c r="I529" s="1">
        <v>97349.27</v>
      </c>
      <c r="J529" s="1">
        <v>97541.85</v>
      </c>
      <c r="K529" s="30">
        <v>0.9</v>
      </c>
      <c r="L529" s="1">
        <v>28531.07</v>
      </c>
      <c r="M529" s="1">
        <v>7956.54</v>
      </c>
      <c r="N529" s="1">
        <v>2633.05</v>
      </c>
      <c r="O529" s="1">
        <v>0</v>
      </c>
      <c r="P529" s="1">
        <v>936.84</v>
      </c>
      <c r="Q529" s="1">
        <v>2188.64</v>
      </c>
      <c r="R529" s="1">
        <v>0</v>
      </c>
      <c r="S529" s="1">
        <v>765.96</v>
      </c>
      <c r="T529" s="1">
        <v>0</v>
      </c>
      <c r="U529" s="1">
        <v>510.64</v>
      </c>
      <c r="V529" s="1">
        <v>0</v>
      </c>
      <c r="W529" s="1">
        <v>0</v>
      </c>
      <c r="X529" s="1">
        <v>919.1</v>
      </c>
      <c r="Y529" s="1">
        <v>44441.84</v>
      </c>
      <c r="Z529" s="1">
        <v>867.6</v>
      </c>
      <c r="AA529" s="1">
        <v>1205</v>
      </c>
      <c r="AB529" s="1">
        <v>2593.1600000000003</v>
      </c>
      <c r="AC529" s="1">
        <v>279.56</v>
      </c>
      <c r="AD529" s="1">
        <v>5504.44</v>
      </c>
      <c r="AE529" s="1">
        <v>5120.6000000000004</v>
      </c>
      <c r="AF529" s="1">
        <v>11828.28</v>
      </c>
      <c r="AG529" s="1">
        <v>8512.1200000000008</v>
      </c>
      <c r="AH529" s="1">
        <v>22345.781639999994</v>
      </c>
      <c r="AI529" s="1">
        <v>58256.541639999996</v>
      </c>
      <c r="AJ529" s="1">
        <v>8716.19</v>
      </c>
      <c r="AK529" s="1">
        <v>49540.351639999993</v>
      </c>
      <c r="AL529" s="33">
        <v>57384.921639999993</v>
      </c>
      <c r="AM529" s="1">
        <v>2573.7800000000002</v>
      </c>
      <c r="AN529" s="1">
        <v>2573.7800000000002</v>
      </c>
      <c r="AO529" s="1">
        <v>2573.7800000000002</v>
      </c>
      <c r="AP529" s="1">
        <v>2573.7800000000002</v>
      </c>
      <c r="AQ529" s="1">
        <v>0</v>
      </c>
      <c r="AR529" s="1">
        <v>0</v>
      </c>
      <c r="AS529" s="1">
        <v>0</v>
      </c>
      <c r="AT529" s="1">
        <v>0</v>
      </c>
      <c r="AU529" s="1">
        <v>0</v>
      </c>
      <c r="AV529" s="1">
        <v>3860.67</v>
      </c>
      <c r="AW529" s="1">
        <v>1531.92</v>
      </c>
      <c r="AX529" s="1">
        <v>0</v>
      </c>
      <c r="AY529" s="1">
        <v>15687.710000000001</v>
      </c>
      <c r="AZ529" s="1">
        <v>117514.53</v>
      </c>
      <c r="BA529" s="1">
        <v>345.63</v>
      </c>
      <c r="BB529" s="1">
        <v>0</v>
      </c>
      <c r="BC529" s="1">
        <v>144.39999999999998</v>
      </c>
    </row>
    <row r="530" spans="1:55" x14ac:dyDescent="0.25">
      <c r="A530" s="143" t="s">
        <v>1078</v>
      </c>
      <c r="B530" s="10" t="s">
        <v>1079</v>
      </c>
      <c r="C530">
        <v>6.99</v>
      </c>
      <c r="D530" s="1">
        <v>95853.61</v>
      </c>
      <c r="E530" s="1">
        <v>81659.039999999994</v>
      </c>
      <c r="F530" s="12">
        <v>0.85191408023130266</v>
      </c>
      <c r="G530" s="28">
        <v>2</v>
      </c>
      <c r="H530" s="1">
        <v>256.95999999999998</v>
      </c>
      <c r="I530" s="1">
        <v>72073.680000000008</v>
      </c>
      <c r="J530" s="1">
        <v>72330.640000000014</v>
      </c>
      <c r="K530" s="30">
        <v>0.9</v>
      </c>
      <c r="L530" s="1">
        <v>21805.52</v>
      </c>
      <c r="M530" s="1">
        <v>7267.77</v>
      </c>
      <c r="N530" s="1">
        <v>2110.21</v>
      </c>
      <c r="O530" s="1">
        <v>703.4</v>
      </c>
      <c r="P530" s="1">
        <v>712.21</v>
      </c>
      <c r="Q530" s="1">
        <v>1521.79</v>
      </c>
      <c r="R530" s="1">
        <v>0</v>
      </c>
      <c r="S530" s="1">
        <v>765.96</v>
      </c>
      <c r="T530" s="1">
        <v>703.13</v>
      </c>
      <c r="U530" s="1">
        <v>510.64</v>
      </c>
      <c r="V530" s="1">
        <v>1049.98</v>
      </c>
      <c r="W530" s="1">
        <v>905.61</v>
      </c>
      <c r="X530" s="1">
        <v>919.1</v>
      </c>
      <c r="Y530" s="1">
        <v>38975.32</v>
      </c>
      <c r="Z530" s="1">
        <v>629.1</v>
      </c>
      <c r="AA530" s="1">
        <v>873.75</v>
      </c>
      <c r="AB530" s="1">
        <v>1880.31</v>
      </c>
      <c r="AC530" s="1">
        <v>202.71</v>
      </c>
      <c r="AD530" s="1">
        <v>3991.29</v>
      </c>
      <c r="AE530" s="1">
        <v>5445.21</v>
      </c>
      <c r="AF530" s="1">
        <v>8576.73</v>
      </c>
      <c r="AG530" s="1">
        <v>6172.17</v>
      </c>
      <c r="AH530" s="1">
        <v>18422.570489999998</v>
      </c>
      <c r="AI530" s="1">
        <v>46193.840489999995</v>
      </c>
      <c r="AJ530" s="1">
        <v>6320.14</v>
      </c>
      <c r="AK530" s="1">
        <v>39873.700489999988</v>
      </c>
      <c r="AL530" s="33">
        <v>45561.820489999991</v>
      </c>
      <c r="AM530" s="1">
        <v>1930.33</v>
      </c>
      <c r="AN530" s="1">
        <v>1930.33</v>
      </c>
      <c r="AO530" s="1">
        <v>1930.33</v>
      </c>
      <c r="AP530" s="1">
        <v>1930.33</v>
      </c>
      <c r="AQ530" s="1">
        <v>0</v>
      </c>
      <c r="AR530" s="1">
        <v>0</v>
      </c>
      <c r="AS530" s="1">
        <v>0</v>
      </c>
      <c r="AT530" s="1">
        <v>0</v>
      </c>
      <c r="AU530" s="1">
        <v>0</v>
      </c>
      <c r="AV530" s="1">
        <v>2573.7800000000002</v>
      </c>
      <c r="AW530" s="1">
        <v>1021.28</v>
      </c>
      <c r="AX530" s="1">
        <v>0</v>
      </c>
      <c r="AY530" s="1">
        <v>11316.380000000001</v>
      </c>
      <c r="AZ530" s="1">
        <v>95853.61</v>
      </c>
      <c r="BA530" s="1">
        <v>1001.7900000000001</v>
      </c>
      <c r="BB530" s="1">
        <v>0</v>
      </c>
      <c r="BC530" s="1">
        <v>458.09</v>
      </c>
    </row>
    <row r="531" spans="1:55" x14ac:dyDescent="0.25">
      <c r="A531" s="10" t="s">
        <v>1080</v>
      </c>
      <c r="B531" s="10" t="s">
        <v>1081</v>
      </c>
      <c r="C531">
        <v>269.27</v>
      </c>
      <c r="D531" s="1">
        <v>3982898.95</v>
      </c>
      <c r="E531" s="1">
        <v>4586799.4000000004</v>
      </c>
      <c r="F531" s="12">
        <v>1.151623342088556</v>
      </c>
      <c r="G531" s="28">
        <v>4</v>
      </c>
      <c r="H531" s="1">
        <v>306.47000000000003</v>
      </c>
      <c r="I531" s="1">
        <v>3570121.3199999994</v>
      </c>
      <c r="J531" s="1">
        <v>3570427.7899999996</v>
      </c>
      <c r="K531" s="30">
        <v>0.9</v>
      </c>
      <c r="L531" s="1">
        <v>922096.05</v>
      </c>
      <c r="M531" s="1">
        <v>222581.05</v>
      </c>
      <c r="N531" s="1">
        <v>85247.06</v>
      </c>
      <c r="O531" s="1">
        <v>33669.25</v>
      </c>
      <c r="P531" s="1">
        <v>34248.879999999997</v>
      </c>
      <c r="Q531" s="1">
        <v>59786.02</v>
      </c>
      <c r="R531" s="1">
        <v>19140.03</v>
      </c>
      <c r="S531" s="1">
        <v>31149.16</v>
      </c>
      <c r="T531" s="1">
        <v>37266.1</v>
      </c>
      <c r="U531" s="1">
        <v>22468.240000000002</v>
      </c>
      <c r="V531" s="1">
        <v>55649.2</v>
      </c>
      <c r="W531" s="1">
        <v>47997.64</v>
      </c>
      <c r="X531" s="1">
        <v>37377.01</v>
      </c>
      <c r="Y531" s="1">
        <v>1608675.69</v>
      </c>
      <c r="Z531" s="1">
        <v>24084.9</v>
      </c>
      <c r="AA531" s="1">
        <v>33658.75</v>
      </c>
      <c r="AB531" s="1">
        <v>72433.63</v>
      </c>
      <c r="AC531" s="1">
        <v>7808.83</v>
      </c>
      <c r="AD531" s="1">
        <v>76876.570000000007</v>
      </c>
      <c r="AE531" s="1">
        <v>92697.279999999999</v>
      </c>
      <c r="AF531" s="1">
        <v>330394.28999999998</v>
      </c>
      <c r="AG531" s="1">
        <v>237765.41</v>
      </c>
      <c r="AH531" s="1">
        <v>829099.06677000003</v>
      </c>
      <c r="AI531" s="1">
        <v>1704818.7267700001</v>
      </c>
      <c r="AJ531" s="1">
        <v>243465.85</v>
      </c>
      <c r="AK531" s="1">
        <v>1461352.87677</v>
      </c>
      <c r="AL531" s="33">
        <v>1680472.13677</v>
      </c>
      <c r="AM531" s="1">
        <v>123541.63</v>
      </c>
      <c r="AN531" s="1">
        <v>123541.63</v>
      </c>
      <c r="AO531" s="1">
        <v>128689.2</v>
      </c>
      <c r="AP531" s="1">
        <v>128689.2</v>
      </c>
      <c r="AQ531" s="1">
        <v>0</v>
      </c>
      <c r="AR531" s="1">
        <v>0</v>
      </c>
      <c r="AS531" s="1">
        <v>0</v>
      </c>
      <c r="AT531" s="1">
        <v>0</v>
      </c>
      <c r="AU531" s="1">
        <v>0</v>
      </c>
      <c r="AV531" s="1">
        <v>122254.74</v>
      </c>
      <c r="AW531" s="1">
        <v>48510.99</v>
      </c>
      <c r="AX531" s="1">
        <v>18523.669999999998</v>
      </c>
      <c r="AY531" s="1">
        <v>693751.06</v>
      </c>
      <c r="AZ531" s="1">
        <v>3982898.95</v>
      </c>
      <c r="BA531" s="1">
        <v>1399667</v>
      </c>
      <c r="BB531" s="1">
        <v>0</v>
      </c>
      <c r="BC531" s="1">
        <v>179354.88000000003</v>
      </c>
    </row>
    <row r="532" spans="1:55" x14ac:dyDescent="0.25">
      <c r="A532" s="10" t="s">
        <v>1082</v>
      </c>
      <c r="B532" s="10" t="s">
        <v>1083</v>
      </c>
      <c r="C532">
        <v>344.12</v>
      </c>
      <c r="D532" s="1">
        <v>4700254.01</v>
      </c>
      <c r="E532" s="1">
        <v>3866538.66</v>
      </c>
      <c r="F532" s="12">
        <v>0.82262334158404349</v>
      </c>
      <c r="G532" s="28">
        <v>2</v>
      </c>
      <c r="H532" s="1">
        <v>19386.12</v>
      </c>
      <c r="I532" s="1">
        <v>3024904.9799999995</v>
      </c>
      <c r="J532" s="1">
        <v>3044291.0999999996</v>
      </c>
      <c r="K532" s="30">
        <v>0.9</v>
      </c>
      <c r="L532" s="1">
        <v>1090728.1100000001</v>
      </c>
      <c r="M532" s="1">
        <v>260151.77</v>
      </c>
      <c r="N532" s="1">
        <v>109268.04</v>
      </c>
      <c r="O532" s="1">
        <v>44363.21</v>
      </c>
      <c r="P532" s="1">
        <v>38234.21</v>
      </c>
      <c r="Q532" s="1">
        <v>75021.08</v>
      </c>
      <c r="R532" s="1">
        <v>24061.75</v>
      </c>
      <c r="S532" s="1">
        <v>40085.39</v>
      </c>
      <c r="T532" s="1">
        <v>49219.38</v>
      </c>
      <c r="U532" s="1">
        <v>28851.27</v>
      </c>
      <c r="V532" s="1">
        <v>73498.95</v>
      </c>
      <c r="W532" s="1">
        <v>63393.120000000003</v>
      </c>
      <c r="X532" s="1">
        <v>48099.93</v>
      </c>
      <c r="Y532" s="1">
        <v>1944976.21</v>
      </c>
      <c r="Z532" s="1">
        <v>30866.399999999998</v>
      </c>
      <c r="AA532" s="1">
        <v>43015</v>
      </c>
      <c r="AB532" s="1">
        <v>92568.28</v>
      </c>
      <c r="AC532" s="1">
        <v>9979.48</v>
      </c>
      <c r="AD532" s="1">
        <v>196492.52</v>
      </c>
      <c r="AE532" s="1">
        <v>113852.68</v>
      </c>
      <c r="AF532" s="1">
        <v>422235.24</v>
      </c>
      <c r="AG532" s="1">
        <v>303857.95999999996</v>
      </c>
      <c r="AH532" s="1">
        <v>940073.80511999992</v>
      </c>
      <c r="AI532" s="1">
        <v>2152941.3651200002</v>
      </c>
      <c r="AJ532" s="1">
        <v>311142.98</v>
      </c>
      <c r="AK532" s="1">
        <v>1841798.3851199998</v>
      </c>
      <c r="AL532" s="33">
        <v>2121827.0651199999</v>
      </c>
      <c r="AM532" s="1">
        <v>95230</v>
      </c>
      <c r="AN532" s="1">
        <v>95230</v>
      </c>
      <c r="AO532" s="1">
        <v>99734.13</v>
      </c>
      <c r="AP532" s="1">
        <v>99734.13</v>
      </c>
      <c r="AQ532" s="1">
        <v>0</v>
      </c>
      <c r="AR532" s="1">
        <v>0</v>
      </c>
      <c r="AS532" s="1">
        <v>0</v>
      </c>
      <c r="AT532" s="1">
        <v>0</v>
      </c>
      <c r="AU532" s="1">
        <v>0</v>
      </c>
      <c r="AV532" s="1">
        <v>157000.82</v>
      </c>
      <c r="AW532" s="1">
        <v>62298.32</v>
      </c>
      <c r="AX532" s="1">
        <v>24223.26</v>
      </c>
      <c r="AY532" s="1">
        <v>633450.66</v>
      </c>
      <c r="AZ532" s="1">
        <v>4700254.01</v>
      </c>
      <c r="BA532" s="1">
        <v>624846.89000000013</v>
      </c>
      <c r="BB532" s="1">
        <v>0</v>
      </c>
      <c r="BC532" s="1">
        <v>149394.88</v>
      </c>
    </row>
    <row r="533" spans="1:55" x14ac:dyDescent="0.25">
      <c r="A533" s="10" t="s">
        <v>1084</v>
      </c>
      <c r="B533" s="10" t="s">
        <v>1085</v>
      </c>
      <c r="C533">
        <v>173.3</v>
      </c>
      <c r="D533" s="1">
        <v>2240483.2000000002</v>
      </c>
      <c r="E533" s="1">
        <v>1874903.5499999998</v>
      </c>
      <c r="F533" s="12">
        <v>0.83682999720774498</v>
      </c>
      <c r="G533" s="28">
        <v>2</v>
      </c>
      <c r="H533" s="1">
        <v>6934.86</v>
      </c>
      <c r="I533" s="1">
        <v>1004653.71</v>
      </c>
      <c r="J533" s="1">
        <v>1011588.57</v>
      </c>
      <c r="K533" s="30">
        <v>0.9</v>
      </c>
      <c r="L533" s="1">
        <v>527287.5</v>
      </c>
      <c r="M533" s="1">
        <v>105457.5</v>
      </c>
      <c r="N533" s="1">
        <v>52728.75</v>
      </c>
      <c r="O533" s="1">
        <v>22685.62</v>
      </c>
      <c r="P533" s="1">
        <v>18591.189999999999</v>
      </c>
      <c r="Q533" s="1">
        <v>32675.89</v>
      </c>
      <c r="R533" s="1">
        <v>12030.87</v>
      </c>
      <c r="S533" s="1">
        <v>19404.39</v>
      </c>
      <c r="T533" s="1">
        <v>26015.95</v>
      </c>
      <c r="U533" s="1">
        <v>14553.29</v>
      </c>
      <c r="V533" s="1">
        <v>38849.440000000002</v>
      </c>
      <c r="W533" s="1">
        <v>33507.79</v>
      </c>
      <c r="X533" s="1">
        <v>23284.04</v>
      </c>
      <c r="Y533" s="1">
        <v>927072.22</v>
      </c>
      <c r="Z533" s="1">
        <v>15372</v>
      </c>
      <c r="AA533" s="1">
        <v>21662.5</v>
      </c>
      <c r="AB533" s="1">
        <v>46617.7</v>
      </c>
      <c r="AC533" s="1">
        <v>5025.7</v>
      </c>
      <c r="AD533" s="1">
        <v>98954.3</v>
      </c>
      <c r="AE533" s="1">
        <v>26813.769999999997</v>
      </c>
      <c r="AF533" s="1">
        <v>212639.1</v>
      </c>
      <c r="AG533" s="1">
        <v>153023.9</v>
      </c>
      <c r="AH533" s="1">
        <v>449618.92529999989</v>
      </c>
      <c r="AI533" s="1">
        <v>1029727.8952999999</v>
      </c>
      <c r="AJ533" s="1">
        <v>156692.66</v>
      </c>
      <c r="AK533" s="1">
        <v>873035.23529999983</v>
      </c>
      <c r="AL533" s="33">
        <v>1014058.6252999998</v>
      </c>
      <c r="AM533" s="1">
        <v>43754.32</v>
      </c>
      <c r="AN533" s="1">
        <v>43754.32</v>
      </c>
      <c r="AO533" s="1">
        <v>45041.22</v>
      </c>
      <c r="AP533" s="1">
        <v>45041.22</v>
      </c>
      <c r="AQ533" s="1">
        <v>0</v>
      </c>
      <c r="AR533" s="1">
        <v>0</v>
      </c>
      <c r="AS533" s="1">
        <v>0</v>
      </c>
      <c r="AT533" s="1">
        <v>0</v>
      </c>
      <c r="AU533" s="1">
        <v>0</v>
      </c>
      <c r="AV533" s="1">
        <v>78500.41</v>
      </c>
      <c r="AW533" s="1">
        <v>31149.16</v>
      </c>
      <c r="AX533" s="1">
        <v>12111.63</v>
      </c>
      <c r="AY533" s="1">
        <v>299352.27999999997</v>
      </c>
      <c r="AZ533" s="1">
        <v>2240483.2000000002</v>
      </c>
      <c r="BA533" s="1">
        <v>166014.94</v>
      </c>
      <c r="BB533" s="1">
        <v>0</v>
      </c>
      <c r="BC533" s="1">
        <v>80577.669999999984</v>
      </c>
    </row>
    <row r="534" spans="1:55" x14ac:dyDescent="0.25">
      <c r="A534" s="10" t="s">
        <v>1086</v>
      </c>
      <c r="B534" s="10" t="s">
        <v>1087</v>
      </c>
      <c r="C534">
        <v>1472.88</v>
      </c>
      <c r="D534" s="1">
        <v>21089588.850000001</v>
      </c>
      <c r="E534" s="1">
        <v>13955979.199999999</v>
      </c>
      <c r="F534" s="12">
        <v>0.66174733415914833</v>
      </c>
      <c r="G534" s="28">
        <v>1</v>
      </c>
      <c r="H534" s="1">
        <v>613399.56999999995</v>
      </c>
      <c r="I534" s="1">
        <v>3613119</v>
      </c>
      <c r="J534" s="1">
        <v>4226518.57</v>
      </c>
      <c r="K534" s="30">
        <v>0.9</v>
      </c>
      <c r="L534" s="1">
        <v>4850431.87</v>
      </c>
      <c r="M534" s="1">
        <v>970086.37</v>
      </c>
      <c r="N534" s="1">
        <v>451260</v>
      </c>
      <c r="O534" s="1">
        <v>199878.75</v>
      </c>
      <c r="P534" s="1">
        <v>181885.86</v>
      </c>
      <c r="Q534" s="1">
        <v>271409.98</v>
      </c>
      <c r="R534" s="1">
        <v>106637.31</v>
      </c>
      <c r="S534" s="1">
        <v>166724.60999999999</v>
      </c>
      <c r="T534" s="1">
        <v>229221.68</v>
      </c>
      <c r="U534" s="1">
        <v>125107.29</v>
      </c>
      <c r="V534" s="1">
        <v>342295.11</v>
      </c>
      <c r="W534" s="1">
        <v>295230.81</v>
      </c>
      <c r="X534" s="1">
        <v>200058.95</v>
      </c>
      <c r="Y534" s="1">
        <v>8390228.5899999999</v>
      </c>
      <c r="Z534" s="1">
        <v>131186.70000000001</v>
      </c>
      <c r="AA534" s="1">
        <v>184110</v>
      </c>
      <c r="AB534" s="1">
        <v>396204.72</v>
      </c>
      <c r="AC534" s="1">
        <v>42713.520000000004</v>
      </c>
      <c r="AD534" s="1">
        <v>841014.48</v>
      </c>
      <c r="AE534" s="1">
        <v>216069.56</v>
      </c>
      <c r="AF534" s="1">
        <v>1807223.76</v>
      </c>
      <c r="AG534" s="1">
        <v>1300553.04</v>
      </c>
      <c r="AH534" s="1">
        <v>4330090.2808799995</v>
      </c>
      <c r="AI534" s="1">
        <v>9249166.0608799998</v>
      </c>
      <c r="AJ534" s="1">
        <v>1331733.8999999999</v>
      </c>
      <c r="AK534" s="1">
        <v>7917432.1608799975</v>
      </c>
      <c r="AL534" s="33">
        <v>9115992.6708799973</v>
      </c>
      <c r="AM534" s="1">
        <v>545642.19999999995</v>
      </c>
      <c r="AN534" s="1">
        <v>545642.19999999995</v>
      </c>
      <c r="AO534" s="1">
        <v>568162.81000000006</v>
      </c>
      <c r="AP534" s="1">
        <v>568162.81000000006</v>
      </c>
      <c r="AQ534" s="1">
        <v>58553.58</v>
      </c>
      <c r="AR534" s="1">
        <v>58553.58</v>
      </c>
      <c r="AS534" s="1">
        <v>61127.37</v>
      </c>
      <c r="AT534" s="1">
        <v>61127.37</v>
      </c>
      <c r="AU534" s="1">
        <v>73352.84</v>
      </c>
      <c r="AV534" s="1">
        <v>671757.62</v>
      </c>
      <c r="AW534" s="1">
        <v>266555.12</v>
      </c>
      <c r="AX534" s="1">
        <v>104730</v>
      </c>
      <c r="AY534" s="1">
        <v>3583367.5000000005</v>
      </c>
      <c r="AZ534" s="1">
        <v>21089588.850000001</v>
      </c>
      <c r="BA534" s="1">
        <v>2173731.69</v>
      </c>
      <c r="BB534" s="1">
        <v>96252.96</v>
      </c>
      <c r="BC534" s="1">
        <v>533150.17999999993</v>
      </c>
    </row>
    <row r="535" spans="1:55" x14ac:dyDescent="0.25">
      <c r="A535" s="10" t="s">
        <v>1088</v>
      </c>
      <c r="B535" s="10" t="s">
        <v>1089</v>
      </c>
      <c r="C535">
        <v>218.5</v>
      </c>
      <c r="D535" s="1">
        <v>2667812.41</v>
      </c>
      <c r="E535" s="1">
        <v>1778154.9300000002</v>
      </c>
      <c r="F535" s="12">
        <v>0.66652172519131514</v>
      </c>
      <c r="G535" s="28">
        <v>1</v>
      </c>
      <c r="H535" s="1">
        <v>72424.289999999994</v>
      </c>
      <c r="I535" s="1">
        <v>640533.34</v>
      </c>
      <c r="J535" s="1">
        <v>712957.63</v>
      </c>
      <c r="K535" s="30">
        <v>0.9</v>
      </c>
      <c r="L535" s="1">
        <v>633358.12</v>
      </c>
      <c r="M535" s="1">
        <v>126671.62</v>
      </c>
      <c r="N535" s="1">
        <v>66217.5</v>
      </c>
      <c r="O535" s="1">
        <v>28816.87</v>
      </c>
      <c r="P535" s="1">
        <v>21575.72</v>
      </c>
      <c r="Q535" s="1">
        <v>42011.86</v>
      </c>
      <c r="R535" s="1">
        <v>15312.02</v>
      </c>
      <c r="S535" s="1">
        <v>24510.81</v>
      </c>
      <c r="T535" s="1">
        <v>33047.29</v>
      </c>
      <c r="U535" s="1">
        <v>18383.11</v>
      </c>
      <c r="V535" s="1">
        <v>49349.29</v>
      </c>
      <c r="W535" s="1">
        <v>42563.95</v>
      </c>
      <c r="X535" s="1">
        <v>29411.42</v>
      </c>
      <c r="Y535" s="1">
        <v>1131229.5799999998</v>
      </c>
      <c r="Z535" s="1">
        <v>19485</v>
      </c>
      <c r="AA535" s="1">
        <v>27312.5</v>
      </c>
      <c r="AB535" s="1">
        <v>58776.5</v>
      </c>
      <c r="AC535" s="1">
        <v>6336.5</v>
      </c>
      <c r="AD535" s="1">
        <v>124763.5</v>
      </c>
      <c r="AE535" s="1">
        <v>34521.5</v>
      </c>
      <c r="AF535" s="1">
        <v>268099.5</v>
      </c>
      <c r="AG535" s="1">
        <v>192935.5</v>
      </c>
      <c r="AH535" s="1">
        <v>527891.83349999995</v>
      </c>
      <c r="AI535" s="1">
        <v>1260122.3334999999</v>
      </c>
      <c r="AJ535" s="1">
        <v>197561.14</v>
      </c>
      <c r="AK535" s="1">
        <v>1062561.1935000001</v>
      </c>
      <c r="AL535" s="33">
        <v>1240366.2135000001</v>
      </c>
      <c r="AM535" s="1">
        <v>34102.629999999997</v>
      </c>
      <c r="AN535" s="1">
        <v>34102.629999999997</v>
      </c>
      <c r="AO535" s="1">
        <v>35389.53</v>
      </c>
      <c r="AP535" s="1">
        <v>35389.53</v>
      </c>
      <c r="AQ535" s="1">
        <v>643.44000000000005</v>
      </c>
      <c r="AR535" s="1">
        <v>643.44000000000005</v>
      </c>
      <c r="AS535" s="1">
        <v>643.44000000000005</v>
      </c>
      <c r="AT535" s="1">
        <v>643.44000000000005</v>
      </c>
      <c r="AU535" s="1">
        <v>1286.8900000000001</v>
      </c>
      <c r="AV535" s="1">
        <v>99090.68</v>
      </c>
      <c r="AW535" s="1">
        <v>39319.43</v>
      </c>
      <c r="AX535" s="1">
        <v>14961.42</v>
      </c>
      <c r="AY535" s="1">
        <v>296216.5</v>
      </c>
      <c r="AZ535" s="1">
        <v>2667812.41</v>
      </c>
      <c r="BA535" s="1">
        <v>80931.199999999983</v>
      </c>
      <c r="BB535" s="1">
        <v>139.69</v>
      </c>
      <c r="BC535" s="1">
        <v>76498.06</v>
      </c>
    </row>
    <row r="536" spans="1:55" x14ac:dyDescent="0.25">
      <c r="A536" s="10" t="s">
        <v>1090</v>
      </c>
      <c r="B536" s="10" t="s">
        <v>1091</v>
      </c>
      <c r="C536">
        <v>557.71</v>
      </c>
      <c r="D536" s="1">
        <v>7322597.7599999998</v>
      </c>
      <c r="E536" s="1">
        <v>5060147.3899999997</v>
      </c>
      <c r="F536" s="12">
        <v>0.6910317288819644</v>
      </c>
      <c r="G536" s="28">
        <v>1</v>
      </c>
      <c r="H536" s="1">
        <v>157685.23000000001</v>
      </c>
      <c r="I536" s="1">
        <v>3340765.11</v>
      </c>
      <c r="J536" s="1">
        <v>3498450.34</v>
      </c>
      <c r="K536" s="30">
        <v>0.9</v>
      </c>
      <c r="L536" s="1">
        <v>1681801.87</v>
      </c>
      <c r="M536" s="1">
        <v>336360.37</v>
      </c>
      <c r="N536" s="1">
        <v>170448.75</v>
      </c>
      <c r="O536" s="1">
        <v>75414.37</v>
      </c>
      <c r="P536" s="1">
        <v>61026.83</v>
      </c>
      <c r="Q536" s="1">
        <v>103362.52</v>
      </c>
      <c r="R536" s="1">
        <v>40467.49</v>
      </c>
      <c r="S536" s="1">
        <v>63064.28</v>
      </c>
      <c r="T536" s="1">
        <v>86485.48</v>
      </c>
      <c r="U536" s="1">
        <v>47234.38</v>
      </c>
      <c r="V536" s="1">
        <v>129148.15</v>
      </c>
      <c r="W536" s="1">
        <v>111390.76</v>
      </c>
      <c r="X536" s="1">
        <v>75673.14</v>
      </c>
      <c r="Y536" s="1">
        <v>2981878.39</v>
      </c>
      <c r="Z536" s="1">
        <v>49781.7</v>
      </c>
      <c r="AA536" s="1">
        <v>69713.75</v>
      </c>
      <c r="AB536" s="1">
        <v>150023.99</v>
      </c>
      <c r="AC536" s="1">
        <v>16173.59</v>
      </c>
      <c r="AD536" s="1">
        <v>318452.41000000003</v>
      </c>
      <c r="AE536" s="1">
        <v>82936.349999999991</v>
      </c>
      <c r="AF536" s="1">
        <v>684310.16999999993</v>
      </c>
      <c r="AG536" s="1">
        <v>492457.93</v>
      </c>
      <c r="AH536" s="1">
        <v>1475496.4232099999</v>
      </c>
      <c r="AI536" s="1">
        <v>3339346.3132099998</v>
      </c>
      <c r="AJ536" s="1">
        <v>504264.65</v>
      </c>
      <c r="AK536" s="1">
        <v>2835081.6632100004</v>
      </c>
      <c r="AL536" s="33">
        <v>3288919.8432100005</v>
      </c>
      <c r="AM536" s="1">
        <v>115820.28</v>
      </c>
      <c r="AN536" s="1">
        <v>115820.28</v>
      </c>
      <c r="AO536" s="1">
        <v>120324.4</v>
      </c>
      <c r="AP536" s="1">
        <v>120324.4</v>
      </c>
      <c r="AQ536" s="1">
        <v>34746.080000000002</v>
      </c>
      <c r="AR536" s="1">
        <v>34746.080000000002</v>
      </c>
      <c r="AS536" s="1">
        <v>36032.97</v>
      </c>
      <c r="AT536" s="1">
        <v>36032.97</v>
      </c>
      <c r="AU536" s="1">
        <v>43754.32</v>
      </c>
      <c r="AV536" s="1">
        <v>254161.17</v>
      </c>
      <c r="AW536" s="1">
        <v>100851.79</v>
      </c>
      <c r="AX536" s="1">
        <v>39184.69</v>
      </c>
      <c r="AY536" s="1">
        <v>1051799.43</v>
      </c>
      <c r="AZ536" s="1">
        <v>7322597.7599999998</v>
      </c>
      <c r="BA536" s="1">
        <v>450970.42</v>
      </c>
      <c r="BB536" s="1">
        <v>75560.820000000007</v>
      </c>
      <c r="BC536" s="1">
        <v>239061.63999999996</v>
      </c>
    </row>
    <row r="537" spans="1:55" x14ac:dyDescent="0.25">
      <c r="A537" s="10" t="s">
        <v>1092</v>
      </c>
      <c r="B537" s="10" t="s">
        <v>1093</v>
      </c>
      <c r="C537">
        <v>959.66</v>
      </c>
      <c r="D537" s="1">
        <v>14123715.189999999</v>
      </c>
      <c r="E537" s="1">
        <v>10149686.18</v>
      </c>
      <c r="F537" s="12">
        <v>0.71862721978323896</v>
      </c>
      <c r="G537" s="28">
        <v>1</v>
      </c>
      <c r="H537" s="1">
        <v>154048.87</v>
      </c>
      <c r="I537" s="1">
        <v>1702191.6600000001</v>
      </c>
      <c r="J537" s="1">
        <v>1856240.5300000003</v>
      </c>
      <c r="K537" s="30">
        <v>0.9</v>
      </c>
      <c r="L537" s="1">
        <v>3064027.82</v>
      </c>
      <c r="M537" s="1">
        <v>1021240.46</v>
      </c>
      <c r="N537" s="1">
        <v>336930.51</v>
      </c>
      <c r="O537" s="1">
        <v>111841.23</v>
      </c>
      <c r="P537" s="1">
        <v>106495.58</v>
      </c>
      <c r="Q537" s="1">
        <v>291423.15999999997</v>
      </c>
      <c r="R537" s="1">
        <v>69450.960000000006</v>
      </c>
      <c r="S537" s="1">
        <v>122298.75</v>
      </c>
      <c r="T537" s="1">
        <v>111798.3</v>
      </c>
      <c r="U537" s="1">
        <v>81447.39</v>
      </c>
      <c r="V537" s="1">
        <v>166947.60999999999</v>
      </c>
      <c r="W537" s="1">
        <v>143992.94</v>
      </c>
      <c r="X537" s="1">
        <v>146750.75</v>
      </c>
      <c r="Y537" s="1">
        <v>5774645.4600000009</v>
      </c>
      <c r="Z537" s="1">
        <v>86369.4</v>
      </c>
      <c r="AA537" s="1">
        <v>119957.5</v>
      </c>
      <c r="AB537" s="1">
        <v>258148.53999999998</v>
      </c>
      <c r="AC537" s="1">
        <v>27830.14</v>
      </c>
      <c r="AD537" s="1">
        <v>547965.86</v>
      </c>
      <c r="AE537" s="1">
        <v>747575.14</v>
      </c>
      <c r="AF537" s="1">
        <v>1177502.82</v>
      </c>
      <c r="AG537" s="1">
        <v>847379.78</v>
      </c>
      <c r="AH537" s="1">
        <v>2768046.55266</v>
      </c>
      <c r="AI537" s="1">
        <v>6580775.7326600011</v>
      </c>
      <c r="AJ537" s="1">
        <v>867695.78</v>
      </c>
      <c r="AK537" s="1">
        <v>5713079.95266</v>
      </c>
      <c r="AL537" s="33">
        <v>6494006.1526600001</v>
      </c>
      <c r="AM537" s="1">
        <v>266386.64</v>
      </c>
      <c r="AN537" s="1">
        <v>266386.64</v>
      </c>
      <c r="AO537" s="1">
        <v>277325.21999999997</v>
      </c>
      <c r="AP537" s="1">
        <v>277325.21999999997</v>
      </c>
      <c r="AQ537" s="1">
        <v>16729.59</v>
      </c>
      <c r="AR537" s="1">
        <v>16729.59</v>
      </c>
      <c r="AS537" s="1">
        <v>17373.04</v>
      </c>
      <c r="AT537" s="1">
        <v>17373.04</v>
      </c>
      <c r="AU537" s="1">
        <v>20590.27</v>
      </c>
      <c r="AV537" s="1">
        <v>437543.28</v>
      </c>
      <c r="AW537" s="1">
        <v>173618.28</v>
      </c>
      <c r="AX537" s="1">
        <v>67682.649999999994</v>
      </c>
      <c r="AY537" s="1">
        <v>1855063.4600000002</v>
      </c>
      <c r="AZ537" s="1">
        <v>14123715.189999999</v>
      </c>
      <c r="BA537" s="1">
        <v>747553.1100000001</v>
      </c>
      <c r="BB537" s="1">
        <v>3810.71</v>
      </c>
      <c r="BC537" s="1">
        <v>288168.75</v>
      </c>
    </row>
    <row r="538" spans="1:55" x14ac:dyDescent="0.25">
      <c r="A538" s="10" t="s">
        <v>1094</v>
      </c>
      <c r="B538" s="10" t="s">
        <v>1095</v>
      </c>
      <c r="C538">
        <v>832.97</v>
      </c>
      <c r="D538" s="1">
        <v>11377102.210000001</v>
      </c>
      <c r="E538" s="1">
        <v>8937366.2800000012</v>
      </c>
      <c r="F538" s="12">
        <v>0.78555735151473172</v>
      </c>
      <c r="G538" s="28">
        <v>2</v>
      </c>
      <c r="H538" s="1">
        <v>61894.21</v>
      </c>
      <c r="I538" s="1">
        <v>3973972.7800000003</v>
      </c>
      <c r="J538" s="1">
        <v>4035866.99</v>
      </c>
      <c r="K538" s="30">
        <v>0.9</v>
      </c>
      <c r="L538" s="1">
        <v>2577043.02</v>
      </c>
      <c r="M538" s="1">
        <v>625018.42000000004</v>
      </c>
      <c r="N538" s="1">
        <v>266183.14</v>
      </c>
      <c r="O538" s="1">
        <v>107500.12</v>
      </c>
      <c r="P538" s="1">
        <v>91928.8</v>
      </c>
      <c r="Q538" s="1">
        <v>186496.83</v>
      </c>
      <c r="R538" s="1">
        <v>59607.519999999997</v>
      </c>
      <c r="S538" s="1">
        <v>97787.94</v>
      </c>
      <c r="T538" s="1">
        <v>118829.64</v>
      </c>
      <c r="U538" s="1">
        <v>70723.91</v>
      </c>
      <c r="V538" s="1">
        <v>177447.46</v>
      </c>
      <c r="W538" s="1">
        <v>153049.1</v>
      </c>
      <c r="X538" s="1">
        <v>117339.32</v>
      </c>
      <c r="Y538" s="1">
        <v>4648955.22</v>
      </c>
      <c r="Z538" s="1">
        <v>74517.3</v>
      </c>
      <c r="AA538" s="1">
        <v>104121.25</v>
      </c>
      <c r="AB538" s="1">
        <v>224068.93</v>
      </c>
      <c r="AC538" s="1">
        <v>24156.129999999997</v>
      </c>
      <c r="AD538" s="1">
        <v>475625.87</v>
      </c>
      <c r="AE538" s="1">
        <v>289653.25</v>
      </c>
      <c r="AF538" s="1">
        <v>1022054.19</v>
      </c>
      <c r="AG538" s="1">
        <v>735512.51</v>
      </c>
      <c r="AH538" s="1">
        <v>2272152.6164699998</v>
      </c>
      <c r="AI538" s="1">
        <v>5221862.0464699995</v>
      </c>
      <c r="AJ538" s="1">
        <v>753146.48</v>
      </c>
      <c r="AK538" s="1">
        <v>4468715.566469999</v>
      </c>
      <c r="AL538" s="33">
        <v>5146547.3964699991</v>
      </c>
      <c r="AM538" s="1">
        <v>198824.81</v>
      </c>
      <c r="AN538" s="1">
        <v>198824.81</v>
      </c>
      <c r="AO538" s="1">
        <v>207189.61</v>
      </c>
      <c r="AP538" s="1">
        <v>207189.61</v>
      </c>
      <c r="AQ538" s="1">
        <v>33459.19</v>
      </c>
      <c r="AR538" s="1">
        <v>33459.19</v>
      </c>
      <c r="AS538" s="1">
        <v>35389.53</v>
      </c>
      <c r="AT538" s="1">
        <v>35389.53</v>
      </c>
      <c r="AU538" s="1">
        <v>42467.43</v>
      </c>
      <c r="AV538" s="1">
        <v>379633.14</v>
      </c>
      <c r="AW538" s="1">
        <v>150639.39000000001</v>
      </c>
      <c r="AX538" s="1">
        <v>59133.26</v>
      </c>
      <c r="AY538" s="1">
        <v>1581599.5000000002</v>
      </c>
      <c r="AZ538" s="1">
        <v>11377102.210000001</v>
      </c>
      <c r="BA538" s="1">
        <v>676693.66999999993</v>
      </c>
      <c r="BB538" s="1">
        <v>13134.21</v>
      </c>
      <c r="BC538" s="1">
        <v>354448.64000000007</v>
      </c>
    </row>
    <row r="539" spans="1:55" x14ac:dyDescent="0.25">
      <c r="A539" s="10" t="s">
        <v>1096</v>
      </c>
      <c r="B539" s="10" t="s">
        <v>1097</v>
      </c>
      <c r="C539">
        <v>1876.54</v>
      </c>
      <c r="D539" s="1">
        <v>26485867.309999999</v>
      </c>
      <c r="E539" s="1">
        <v>17669019.07</v>
      </c>
      <c r="F539" s="12">
        <v>0.66711121305545806</v>
      </c>
      <c r="G539" s="28">
        <v>1</v>
      </c>
      <c r="H539" s="1">
        <v>796611.76</v>
      </c>
      <c r="I539" s="1">
        <v>12191542.91</v>
      </c>
      <c r="J539" s="1">
        <v>12988154.67</v>
      </c>
      <c r="K539" s="30">
        <v>0.9</v>
      </c>
      <c r="L539" s="1">
        <v>6023821.71</v>
      </c>
      <c r="M539" s="1">
        <v>1453613.33</v>
      </c>
      <c r="N539" s="1">
        <v>600317.91</v>
      </c>
      <c r="O539" s="1">
        <v>243403.38</v>
      </c>
      <c r="P539" s="1">
        <v>217139.88</v>
      </c>
      <c r="Q539" s="1">
        <v>418980.96</v>
      </c>
      <c r="R539" s="1">
        <v>136167.64000000001</v>
      </c>
      <c r="S539" s="1">
        <v>220597.34</v>
      </c>
      <c r="T539" s="1">
        <v>269300.32</v>
      </c>
      <c r="U539" s="1">
        <v>159064.98000000001</v>
      </c>
      <c r="V539" s="1">
        <v>402144.25</v>
      </c>
      <c r="W539" s="1">
        <v>346850.92</v>
      </c>
      <c r="X539" s="1">
        <v>264702.81</v>
      </c>
      <c r="Y539" s="1">
        <v>10756105.430000003</v>
      </c>
      <c r="Z539" s="1">
        <v>167846.39999999999</v>
      </c>
      <c r="AA539" s="1">
        <v>234567.5</v>
      </c>
      <c r="AB539" s="1">
        <v>504789.26</v>
      </c>
      <c r="AC539" s="1">
        <v>54419.66</v>
      </c>
      <c r="AD539" s="1">
        <v>1071504.3400000001</v>
      </c>
      <c r="AE539" s="1">
        <v>642177.02999999991</v>
      </c>
      <c r="AF539" s="1">
        <v>2302514.58</v>
      </c>
      <c r="AG539" s="1">
        <v>1656984.8199999998</v>
      </c>
      <c r="AH539" s="1">
        <v>5332658.7515400015</v>
      </c>
      <c r="AI539" s="1">
        <v>11967462.341540001</v>
      </c>
      <c r="AJ539" s="1">
        <v>1696711.17</v>
      </c>
      <c r="AK539" s="1">
        <v>10270751.171540001</v>
      </c>
      <c r="AL539" s="33">
        <v>11797791.221540002</v>
      </c>
      <c r="AM539" s="1">
        <v>608056.47</v>
      </c>
      <c r="AN539" s="1">
        <v>608056.47</v>
      </c>
      <c r="AO539" s="1">
        <v>633150.86</v>
      </c>
      <c r="AP539" s="1">
        <v>633150.86</v>
      </c>
      <c r="AQ539" s="1">
        <v>22520.61</v>
      </c>
      <c r="AR539" s="1">
        <v>22520.61</v>
      </c>
      <c r="AS539" s="1">
        <v>23807.5</v>
      </c>
      <c r="AT539" s="1">
        <v>23807.5</v>
      </c>
      <c r="AU539" s="1">
        <v>28311.62</v>
      </c>
      <c r="AV539" s="1">
        <v>855783.18</v>
      </c>
      <c r="AW539" s="1">
        <v>339576.93</v>
      </c>
      <c r="AX539" s="1">
        <v>133227.96</v>
      </c>
      <c r="AY539" s="1">
        <v>3931970.57</v>
      </c>
      <c r="AZ539" s="1">
        <v>26485867.309999999</v>
      </c>
      <c r="BA539" s="1">
        <v>2794244.4800000004</v>
      </c>
      <c r="BB539" s="1">
        <v>36480.980000000003</v>
      </c>
      <c r="BC539" s="1">
        <v>959345.95000000007</v>
      </c>
    </row>
    <row r="540" spans="1:55" x14ac:dyDescent="0.25">
      <c r="A540" s="10" t="s">
        <v>1098</v>
      </c>
      <c r="B540" s="10" t="s">
        <v>1099</v>
      </c>
      <c r="C540">
        <v>374.54</v>
      </c>
      <c r="D540" s="1">
        <v>5043290.34</v>
      </c>
      <c r="E540" s="1">
        <v>3732906.4499999997</v>
      </c>
      <c r="F540" s="12">
        <v>0.74017282336356627</v>
      </c>
      <c r="G540" s="28">
        <v>2</v>
      </c>
      <c r="H540" s="1">
        <v>40883.79</v>
      </c>
      <c r="I540" s="1">
        <v>2775802.85</v>
      </c>
      <c r="J540" s="1">
        <v>2816686.64</v>
      </c>
      <c r="K540" s="30">
        <v>0.9</v>
      </c>
      <c r="L540" s="1">
        <v>1157457.3500000001</v>
      </c>
      <c r="M540" s="1">
        <v>279123.45</v>
      </c>
      <c r="N540" s="1">
        <v>119096.87</v>
      </c>
      <c r="O540" s="1">
        <v>47609.39</v>
      </c>
      <c r="P540" s="1">
        <v>40628.699999999997</v>
      </c>
      <c r="Q540" s="1">
        <v>82159.83</v>
      </c>
      <c r="R540" s="1">
        <v>26249.18</v>
      </c>
      <c r="S540" s="1">
        <v>43659.89</v>
      </c>
      <c r="T540" s="1">
        <v>52735.05</v>
      </c>
      <c r="U540" s="1">
        <v>31404.48</v>
      </c>
      <c r="V540" s="1">
        <v>78748.87</v>
      </c>
      <c r="W540" s="1">
        <v>67921.2</v>
      </c>
      <c r="X540" s="1">
        <v>52389.09</v>
      </c>
      <c r="Y540" s="1">
        <v>2079183.3499999996</v>
      </c>
      <c r="Z540" s="1">
        <v>33236.1</v>
      </c>
      <c r="AA540" s="1">
        <v>46817.5</v>
      </c>
      <c r="AB540" s="1">
        <v>100751.26</v>
      </c>
      <c r="AC540" s="1">
        <v>10861.66</v>
      </c>
      <c r="AD540" s="1">
        <v>213862.34</v>
      </c>
      <c r="AE540" s="1">
        <v>126986.47999999998</v>
      </c>
      <c r="AF540" s="1">
        <v>459560.57999999996</v>
      </c>
      <c r="AG540" s="1">
        <v>330718.82</v>
      </c>
      <c r="AH540" s="1">
        <v>1004628.68154</v>
      </c>
      <c r="AI540" s="1">
        <v>2327423.42154</v>
      </c>
      <c r="AJ540" s="1">
        <v>338647.83</v>
      </c>
      <c r="AK540" s="1">
        <v>1988775.5915399999</v>
      </c>
      <c r="AL540" s="33">
        <v>2293558.63154</v>
      </c>
      <c r="AM540" s="1">
        <v>97803.79</v>
      </c>
      <c r="AN540" s="1">
        <v>97803.79</v>
      </c>
      <c r="AO540" s="1">
        <v>101664.46</v>
      </c>
      <c r="AP540" s="1">
        <v>101664.46</v>
      </c>
      <c r="AQ540" s="1">
        <v>1286.8900000000001</v>
      </c>
      <c r="AR540" s="1">
        <v>1286.8900000000001</v>
      </c>
      <c r="AS540" s="1">
        <v>1286.8900000000001</v>
      </c>
      <c r="AT540" s="1">
        <v>1286.8900000000001</v>
      </c>
      <c r="AU540" s="1">
        <v>1930.33</v>
      </c>
      <c r="AV540" s="1">
        <v>170513.19</v>
      </c>
      <c r="AW540" s="1">
        <v>67660.06</v>
      </c>
      <c r="AX540" s="1">
        <v>26360.61</v>
      </c>
      <c r="AY540" s="1">
        <v>670548.25000000012</v>
      </c>
      <c r="AZ540" s="1">
        <v>5043290.34</v>
      </c>
      <c r="BA540" s="1">
        <v>425781.35</v>
      </c>
      <c r="BB540" s="1">
        <v>138.24</v>
      </c>
      <c r="BC540" s="1">
        <v>149735.14000000001</v>
      </c>
    </row>
    <row r="541" spans="1:55" x14ac:dyDescent="0.25">
      <c r="A541" s="10" t="s">
        <v>1100</v>
      </c>
      <c r="B541" s="10" t="s">
        <v>1101</v>
      </c>
      <c r="C541">
        <v>87.13</v>
      </c>
      <c r="D541" s="1">
        <v>1117442.5</v>
      </c>
      <c r="E541" s="1">
        <v>935506.99</v>
      </c>
      <c r="F541" s="12">
        <v>0.83718579703206208</v>
      </c>
      <c r="G541" s="28">
        <v>2</v>
      </c>
      <c r="H541" s="1">
        <v>3587.55</v>
      </c>
      <c r="I541" s="1">
        <v>710485.23999999987</v>
      </c>
      <c r="J541" s="1">
        <v>714072.78999999992</v>
      </c>
      <c r="K541" s="30">
        <v>0.9</v>
      </c>
      <c r="L541" s="1">
        <v>264256.87</v>
      </c>
      <c r="M541" s="1">
        <v>52851.37</v>
      </c>
      <c r="N541" s="1">
        <v>26364.37</v>
      </c>
      <c r="O541" s="1">
        <v>11036.25</v>
      </c>
      <c r="P541" s="1">
        <v>9277.66</v>
      </c>
      <c r="Q541" s="1">
        <v>16004.52</v>
      </c>
      <c r="R541" s="1">
        <v>5468.58</v>
      </c>
      <c r="S541" s="1">
        <v>9702.19</v>
      </c>
      <c r="T541" s="1">
        <v>12656.41</v>
      </c>
      <c r="U541" s="1">
        <v>7148.98</v>
      </c>
      <c r="V541" s="1">
        <v>18899.73</v>
      </c>
      <c r="W541" s="1">
        <v>16301.08</v>
      </c>
      <c r="X541" s="1">
        <v>11642.02</v>
      </c>
      <c r="Y541" s="1">
        <v>461610.02999999997</v>
      </c>
      <c r="Z541" s="1">
        <v>7782.3</v>
      </c>
      <c r="AA541" s="1">
        <v>10891.25</v>
      </c>
      <c r="AB541" s="1">
        <v>23437.97</v>
      </c>
      <c r="AC541" s="1">
        <v>2526.7699999999995</v>
      </c>
      <c r="AD541" s="1">
        <v>49751.229999999996</v>
      </c>
      <c r="AE541" s="1">
        <v>13687.689999999999</v>
      </c>
      <c r="AF541" s="1">
        <v>106908.50999999998</v>
      </c>
      <c r="AG541" s="1">
        <v>76935.789999999994</v>
      </c>
      <c r="AH541" s="1">
        <v>223755.91563</v>
      </c>
      <c r="AI541" s="1">
        <v>515677.42562999995</v>
      </c>
      <c r="AJ541" s="1">
        <v>78780.33</v>
      </c>
      <c r="AK541" s="1">
        <v>436897.09563</v>
      </c>
      <c r="AL541" s="33">
        <v>507799.38562999998</v>
      </c>
      <c r="AM541" s="1">
        <v>21233.71</v>
      </c>
      <c r="AN541" s="1">
        <v>21233.71</v>
      </c>
      <c r="AO541" s="1">
        <v>22520.61</v>
      </c>
      <c r="AP541" s="1">
        <v>22520.61</v>
      </c>
      <c r="AQ541" s="1">
        <v>0</v>
      </c>
      <c r="AR541" s="1">
        <v>0</v>
      </c>
      <c r="AS541" s="1">
        <v>0</v>
      </c>
      <c r="AT541" s="1">
        <v>0</v>
      </c>
      <c r="AU541" s="1">
        <v>0</v>
      </c>
      <c r="AV541" s="1">
        <v>39250.199999999997</v>
      </c>
      <c r="AW541" s="1">
        <v>15574.58</v>
      </c>
      <c r="AX541" s="1">
        <v>5699.59</v>
      </c>
      <c r="AY541" s="1">
        <v>148033.00999999998</v>
      </c>
      <c r="AZ541" s="1">
        <v>1117442.5</v>
      </c>
      <c r="BA541" s="1">
        <v>104390.39999999999</v>
      </c>
      <c r="BB541" s="1">
        <v>0</v>
      </c>
      <c r="BC541" s="1">
        <v>41972.069999999992</v>
      </c>
    </row>
    <row r="542" spans="1:55" x14ac:dyDescent="0.25">
      <c r="A542" s="10" t="s">
        <v>1102</v>
      </c>
      <c r="B542" s="10" t="s">
        <v>1103</v>
      </c>
      <c r="C542">
        <v>515.54</v>
      </c>
      <c r="D542" s="1">
        <v>6537828.3099999996</v>
      </c>
      <c r="E542" s="1">
        <v>4704391.29</v>
      </c>
      <c r="F542" s="12">
        <v>0.71956482595365068</v>
      </c>
      <c r="G542" s="28">
        <v>1</v>
      </c>
      <c r="H542" s="1">
        <v>73317.67</v>
      </c>
      <c r="I542" s="1">
        <v>2472071.66</v>
      </c>
      <c r="J542" s="1">
        <v>2545389.33</v>
      </c>
      <c r="K542" s="30">
        <v>0.9</v>
      </c>
      <c r="L542" s="1">
        <v>1559790</v>
      </c>
      <c r="M542" s="1">
        <v>311958</v>
      </c>
      <c r="N542" s="1">
        <v>157573.12</v>
      </c>
      <c r="O542" s="1">
        <v>69283.12</v>
      </c>
      <c r="P542" s="1">
        <v>53868.37</v>
      </c>
      <c r="Q542" s="1">
        <v>96027.12</v>
      </c>
      <c r="R542" s="1">
        <v>37186.339999999997</v>
      </c>
      <c r="S542" s="1">
        <v>58213.18</v>
      </c>
      <c r="T542" s="1">
        <v>79454.14</v>
      </c>
      <c r="U542" s="1">
        <v>43659.89</v>
      </c>
      <c r="V542" s="1">
        <v>118648.3</v>
      </c>
      <c r="W542" s="1">
        <v>102334.6</v>
      </c>
      <c r="X542" s="1">
        <v>69852.13</v>
      </c>
      <c r="Y542" s="1">
        <v>2757848.3100000005</v>
      </c>
      <c r="Z542" s="1">
        <v>46106.099999999991</v>
      </c>
      <c r="AA542" s="1">
        <v>64442.499999999985</v>
      </c>
      <c r="AB542" s="1">
        <v>138680.25999999995</v>
      </c>
      <c r="AC542" s="1">
        <v>14950.659999999996</v>
      </c>
      <c r="AD542" s="1">
        <v>294373.33999999997</v>
      </c>
      <c r="AE542" s="1">
        <v>77567.719999999987</v>
      </c>
      <c r="AF542" s="1">
        <v>632567.57999999984</v>
      </c>
      <c r="AG542" s="1">
        <v>455221.81999999995</v>
      </c>
      <c r="AH542" s="1">
        <v>1306546.4405399999</v>
      </c>
      <c r="AI542" s="1">
        <v>3030456.4205399994</v>
      </c>
      <c r="AJ542" s="1">
        <v>466135.8</v>
      </c>
      <c r="AK542" s="1">
        <v>2564320.6205399996</v>
      </c>
      <c r="AL542" s="33">
        <v>2983842.8405399993</v>
      </c>
      <c r="AM542" s="1">
        <v>104881.69</v>
      </c>
      <c r="AN542" s="1">
        <v>104881.69</v>
      </c>
      <c r="AO542" s="1">
        <v>109385.82</v>
      </c>
      <c r="AP542" s="1">
        <v>109385.82</v>
      </c>
      <c r="AQ542" s="1">
        <v>643.44000000000005</v>
      </c>
      <c r="AR542" s="1">
        <v>643.44000000000005</v>
      </c>
      <c r="AS542" s="1">
        <v>643.44000000000005</v>
      </c>
      <c r="AT542" s="1">
        <v>643.44000000000005</v>
      </c>
      <c r="AU542" s="1">
        <v>643.44000000000005</v>
      </c>
      <c r="AV542" s="1">
        <v>234857.79</v>
      </c>
      <c r="AW542" s="1">
        <v>93192.16</v>
      </c>
      <c r="AX542" s="1">
        <v>36334.89</v>
      </c>
      <c r="AY542" s="1">
        <v>796137.06</v>
      </c>
      <c r="AZ542" s="1">
        <v>6537828.3099999996</v>
      </c>
      <c r="BA542" s="1">
        <v>306962.97000000003</v>
      </c>
      <c r="BB542" s="1">
        <v>43.99</v>
      </c>
      <c r="BC542" s="1">
        <v>148894.13</v>
      </c>
    </row>
    <row r="543" spans="1:55" x14ac:dyDescent="0.25">
      <c r="A543" s="10" t="s">
        <v>1104</v>
      </c>
      <c r="B543" s="10" t="s">
        <v>1105</v>
      </c>
      <c r="C543">
        <v>422.32</v>
      </c>
      <c r="D543" s="1">
        <v>5808155.2000000002</v>
      </c>
      <c r="E543" s="1">
        <v>4073651.5100000002</v>
      </c>
      <c r="F543" s="12">
        <v>0.70136753749279979</v>
      </c>
      <c r="G543" s="28">
        <v>1</v>
      </c>
      <c r="H543" s="1">
        <v>106277.33</v>
      </c>
      <c r="I543" s="1">
        <v>2138288.64</v>
      </c>
      <c r="J543" s="1">
        <v>2244565.9700000002</v>
      </c>
      <c r="K543" s="30">
        <v>0.9</v>
      </c>
      <c r="L543" s="1">
        <v>1287229.32</v>
      </c>
      <c r="M543" s="1">
        <v>429033.52</v>
      </c>
      <c r="N543" s="1">
        <v>148418.23999999999</v>
      </c>
      <c r="O543" s="1">
        <v>49238.28</v>
      </c>
      <c r="P543" s="1">
        <v>42343.8</v>
      </c>
      <c r="Q543" s="1">
        <v>127830.52</v>
      </c>
      <c r="R543" s="1">
        <v>30624.04</v>
      </c>
      <c r="S543" s="1">
        <v>53872.73</v>
      </c>
      <c r="T543" s="1">
        <v>49219.38</v>
      </c>
      <c r="U543" s="1">
        <v>35744.94</v>
      </c>
      <c r="V543" s="1">
        <v>73498.95</v>
      </c>
      <c r="W543" s="1">
        <v>63393.120000000003</v>
      </c>
      <c r="X543" s="1">
        <v>64643.85</v>
      </c>
      <c r="Y543" s="1">
        <v>2455090.6900000004</v>
      </c>
      <c r="Z543" s="1">
        <v>38008.800000000003</v>
      </c>
      <c r="AA543" s="1">
        <v>52790</v>
      </c>
      <c r="AB543" s="1">
        <v>113604.08</v>
      </c>
      <c r="AC543" s="1">
        <v>12247.28</v>
      </c>
      <c r="AD543" s="1">
        <v>241144.72</v>
      </c>
      <c r="AE543" s="1">
        <v>328987.27999999997</v>
      </c>
      <c r="AF543" s="1">
        <v>518186.64</v>
      </c>
      <c r="AG543" s="1">
        <v>372908.56</v>
      </c>
      <c r="AH543" s="1">
        <v>1117445.77932</v>
      </c>
      <c r="AI543" s="1">
        <v>2795323.1393200001</v>
      </c>
      <c r="AJ543" s="1">
        <v>381849.07</v>
      </c>
      <c r="AK543" s="1">
        <v>2413474.0693199998</v>
      </c>
      <c r="AL543" s="33">
        <v>2757138.2293199999</v>
      </c>
      <c r="AM543" s="1">
        <v>72709.39</v>
      </c>
      <c r="AN543" s="1">
        <v>72709.39</v>
      </c>
      <c r="AO543" s="1">
        <v>75926.62</v>
      </c>
      <c r="AP543" s="1">
        <v>75926.62</v>
      </c>
      <c r="AQ543" s="1">
        <v>0</v>
      </c>
      <c r="AR543" s="1">
        <v>0</v>
      </c>
      <c r="AS543" s="1">
        <v>0</v>
      </c>
      <c r="AT543" s="1">
        <v>0</v>
      </c>
      <c r="AU543" s="1">
        <v>0</v>
      </c>
      <c r="AV543" s="1">
        <v>192390.35</v>
      </c>
      <c r="AW543" s="1">
        <v>76340.97</v>
      </c>
      <c r="AX543" s="1">
        <v>29922.85</v>
      </c>
      <c r="AY543" s="1">
        <v>595926.18999999994</v>
      </c>
      <c r="AZ543" s="1">
        <v>5808155.2000000002</v>
      </c>
      <c r="BA543" s="1">
        <v>189238.86</v>
      </c>
      <c r="BB543" s="1">
        <v>0</v>
      </c>
      <c r="BC543" s="1">
        <v>166470.65</v>
      </c>
    </row>
    <row r="544" spans="1:55" x14ac:dyDescent="0.25">
      <c r="A544" s="10" t="s">
        <v>1106</v>
      </c>
      <c r="B544" s="10" t="s">
        <v>1107</v>
      </c>
      <c r="C544">
        <v>177</v>
      </c>
      <c r="D544" s="1">
        <v>2119140.06</v>
      </c>
      <c r="E544" s="1">
        <v>1569019.86</v>
      </c>
      <c r="F544" s="12">
        <v>0.74040403917426778</v>
      </c>
      <c r="G544" s="28">
        <v>2</v>
      </c>
      <c r="H544" s="1">
        <v>11057.56</v>
      </c>
      <c r="I544" s="1">
        <v>207108.23999999996</v>
      </c>
      <c r="J544" s="1">
        <v>218165.79999999996</v>
      </c>
      <c r="K544" s="30">
        <v>0.9</v>
      </c>
      <c r="L544" s="1">
        <v>515638.12</v>
      </c>
      <c r="M544" s="1">
        <v>103127.62</v>
      </c>
      <c r="N544" s="1">
        <v>53955</v>
      </c>
      <c r="O544" s="1">
        <v>23298.75</v>
      </c>
      <c r="P544" s="1">
        <v>17099.38</v>
      </c>
      <c r="Q544" s="1">
        <v>32675.89</v>
      </c>
      <c r="R544" s="1">
        <v>12577.73</v>
      </c>
      <c r="S544" s="1">
        <v>19659.71</v>
      </c>
      <c r="T544" s="1">
        <v>26719.09</v>
      </c>
      <c r="U544" s="1">
        <v>14808.61</v>
      </c>
      <c r="V544" s="1">
        <v>39899.43</v>
      </c>
      <c r="W544" s="1">
        <v>34413.4</v>
      </c>
      <c r="X544" s="1">
        <v>23590.41</v>
      </c>
      <c r="Y544" s="1">
        <v>917463.14</v>
      </c>
      <c r="Z544" s="1">
        <v>15885</v>
      </c>
      <c r="AA544" s="1">
        <v>22125</v>
      </c>
      <c r="AB544" s="1">
        <v>47613</v>
      </c>
      <c r="AC544" s="1">
        <v>5133</v>
      </c>
      <c r="AD544" s="1">
        <v>101067</v>
      </c>
      <c r="AE544" s="1">
        <v>26781</v>
      </c>
      <c r="AF544" s="1">
        <v>217179</v>
      </c>
      <c r="AG544" s="1">
        <v>156291</v>
      </c>
      <c r="AH544" s="1">
        <v>417501.19199999998</v>
      </c>
      <c r="AI544" s="1">
        <v>1009575.192</v>
      </c>
      <c r="AJ544" s="1">
        <v>160038.09</v>
      </c>
      <c r="AK544" s="1">
        <v>849537.10200000007</v>
      </c>
      <c r="AL544" s="33">
        <v>993571.3820000001</v>
      </c>
      <c r="AM544" s="1">
        <v>20590.27</v>
      </c>
      <c r="AN544" s="1">
        <v>20590.27</v>
      </c>
      <c r="AO544" s="1">
        <v>21233.71</v>
      </c>
      <c r="AP544" s="1">
        <v>21233.71</v>
      </c>
      <c r="AQ544" s="1">
        <v>0</v>
      </c>
      <c r="AR544" s="1">
        <v>0</v>
      </c>
      <c r="AS544" s="1">
        <v>0</v>
      </c>
      <c r="AT544" s="1">
        <v>0</v>
      </c>
      <c r="AU544" s="1">
        <v>0</v>
      </c>
      <c r="AV544" s="1">
        <v>80430.75</v>
      </c>
      <c r="AW544" s="1">
        <v>31915.119999999999</v>
      </c>
      <c r="AX544" s="1">
        <v>12111.63</v>
      </c>
      <c r="AY544" s="1">
        <v>208105.46</v>
      </c>
      <c r="AZ544" s="1">
        <v>2119140.06</v>
      </c>
      <c r="BA544" s="1">
        <v>26589.18</v>
      </c>
      <c r="BB544" s="1">
        <v>0</v>
      </c>
      <c r="BC544" s="1">
        <v>38171.01</v>
      </c>
    </row>
    <row r="545" spans="1:55" x14ac:dyDescent="0.25">
      <c r="A545" s="10" t="s">
        <v>1108</v>
      </c>
      <c r="B545" s="10" t="s">
        <v>1109</v>
      </c>
      <c r="C545">
        <v>1390.28</v>
      </c>
      <c r="D545" s="1">
        <v>18591019.960000001</v>
      </c>
      <c r="E545" s="1">
        <v>12505441.670000002</v>
      </c>
      <c r="F545" s="12">
        <v>0.67266033261792058</v>
      </c>
      <c r="G545" s="28">
        <v>1</v>
      </c>
      <c r="H545" s="1">
        <v>535054.06000000006</v>
      </c>
      <c r="I545" s="1">
        <v>9262027.2599999998</v>
      </c>
      <c r="J545" s="1">
        <v>9797081.3200000003</v>
      </c>
      <c r="K545" s="30">
        <v>0.9</v>
      </c>
      <c r="L545" s="1">
        <v>4271854.7</v>
      </c>
      <c r="M545" s="1">
        <v>1044992.64</v>
      </c>
      <c r="N545" s="1">
        <v>446002.08</v>
      </c>
      <c r="O545" s="1">
        <v>179672.17</v>
      </c>
      <c r="P545" s="1">
        <v>148430.35</v>
      </c>
      <c r="Q545" s="1">
        <v>314438.75</v>
      </c>
      <c r="R545" s="1">
        <v>100075.01</v>
      </c>
      <c r="S545" s="1">
        <v>163916.07999999999</v>
      </c>
      <c r="T545" s="1">
        <v>198283.78</v>
      </c>
      <c r="U545" s="1">
        <v>117958.3</v>
      </c>
      <c r="V545" s="1">
        <v>296095.77</v>
      </c>
      <c r="W545" s="1">
        <v>255383.71</v>
      </c>
      <c r="X545" s="1">
        <v>196688.89</v>
      </c>
      <c r="Y545" s="1">
        <v>7733792.2299999986</v>
      </c>
      <c r="Z545" s="1">
        <v>123865.19999999998</v>
      </c>
      <c r="AA545" s="1">
        <v>173785</v>
      </c>
      <c r="AB545" s="1">
        <v>373985.32</v>
      </c>
      <c r="AC545" s="1">
        <v>40318.120000000003</v>
      </c>
      <c r="AD545" s="1">
        <v>793849.88</v>
      </c>
      <c r="AE545" s="1">
        <v>495347.43</v>
      </c>
      <c r="AF545" s="1">
        <v>1705873.56</v>
      </c>
      <c r="AG545" s="1">
        <v>1227617.24</v>
      </c>
      <c r="AH545" s="1">
        <v>3691249.331280001</v>
      </c>
      <c r="AI545" s="1">
        <v>8625891.0812800005</v>
      </c>
      <c r="AJ545" s="1">
        <v>1257049.46</v>
      </c>
      <c r="AK545" s="1">
        <v>7368841.6212800005</v>
      </c>
      <c r="AL545" s="33">
        <v>8500186.1312800013</v>
      </c>
      <c r="AM545" s="1">
        <v>335878.81</v>
      </c>
      <c r="AN545" s="1">
        <v>335878.81</v>
      </c>
      <c r="AO545" s="1">
        <v>350034.62</v>
      </c>
      <c r="AP545" s="1">
        <v>350034.62</v>
      </c>
      <c r="AQ545" s="1">
        <v>0</v>
      </c>
      <c r="AR545" s="1">
        <v>0</v>
      </c>
      <c r="AS545" s="1">
        <v>0</v>
      </c>
      <c r="AT545" s="1">
        <v>0</v>
      </c>
      <c r="AU545" s="1">
        <v>0</v>
      </c>
      <c r="AV545" s="1">
        <v>634437.75</v>
      </c>
      <c r="AW545" s="1">
        <v>251746.5</v>
      </c>
      <c r="AX545" s="1">
        <v>99030.41</v>
      </c>
      <c r="AY545" s="1">
        <v>2357041.52</v>
      </c>
      <c r="AZ545" s="1">
        <v>18591019.960000001</v>
      </c>
      <c r="BA545" s="1">
        <v>1392716.39</v>
      </c>
      <c r="BB545" s="1">
        <v>0</v>
      </c>
      <c r="BC545" s="1">
        <v>595773.18000000005</v>
      </c>
    </row>
    <row r="546" spans="1:55" x14ac:dyDescent="0.25">
      <c r="A546" s="10" t="s">
        <v>1110</v>
      </c>
      <c r="B546" s="10" t="s">
        <v>1111</v>
      </c>
      <c r="C546">
        <v>328.53</v>
      </c>
      <c r="D546" s="1">
        <v>4348171.7300000004</v>
      </c>
      <c r="E546" s="1">
        <v>3237257.9000000004</v>
      </c>
      <c r="F546" s="12">
        <v>0.7445101300081356</v>
      </c>
      <c r="G546" s="28">
        <v>2</v>
      </c>
      <c r="H546" s="1">
        <v>35686.83</v>
      </c>
      <c r="I546" s="1">
        <v>2435877.1599999997</v>
      </c>
      <c r="J546" s="1">
        <v>2471563.9899999998</v>
      </c>
      <c r="K546" s="30">
        <v>0.9</v>
      </c>
      <c r="L546" s="1">
        <v>1002968.68</v>
      </c>
      <c r="M546" s="1">
        <v>248882.06</v>
      </c>
      <c r="N546" s="1">
        <v>105175.55</v>
      </c>
      <c r="O546" s="1">
        <v>41568.42</v>
      </c>
      <c r="P546" s="1">
        <v>34476.730000000003</v>
      </c>
      <c r="Q546" s="1">
        <v>75012.509999999995</v>
      </c>
      <c r="R546" s="1">
        <v>22968.03</v>
      </c>
      <c r="S546" s="1">
        <v>38553.47</v>
      </c>
      <c r="T546" s="1">
        <v>45703.71</v>
      </c>
      <c r="U546" s="1">
        <v>27574.66</v>
      </c>
      <c r="V546" s="1">
        <v>68249.02</v>
      </c>
      <c r="W546" s="1">
        <v>58865.04</v>
      </c>
      <c r="X546" s="1">
        <v>46261.71</v>
      </c>
      <c r="Y546" s="1">
        <v>1816259.5899999999</v>
      </c>
      <c r="Z546" s="1">
        <v>29425.499999999996</v>
      </c>
      <c r="AA546" s="1">
        <v>41066.25</v>
      </c>
      <c r="AB546" s="1">
        <v>88374.569999999992</v>
      </c>
      <c r="AC546" s="1">
        <v>9527.369999999999</v>
      </c>
      <c r="AD546" s="1">
        <v>187590.63</v>
      </c>
      <c r="AE546" s="1">
        <v>123414.92</v>
      </c>
      <c r="AF546" s="1">
        <v>403106.30999999994</v>
      </c>
      <c r="AG546" s="1">
        <v>290091.99</v>
      </c>
      <c r="AH546" s="1">
        <v>859536.10802999989</v>
      </c>
      <c r="AI546" s="1">
        <v>2032133.6480299998</v>
      </c>
      <c r="AJ546" s="1">
        <v>297046.96999999997</v>
      </c>
      <c r="AK546" s="1">
        <v>1735086.6780300001</v>
      </c>
      <c r="AL546" s="33">
        <v>2002428.9480300001</v>
      </c>
      <c r="AM546" s="1">
        <v>72709.39</v>
      </c>
      <c r="AN546" s="1">
        <v>72709.39</v>
      </c>
      <c r="AO546" s="1">
        <v>75926.62</v>
      </c>
      <c r="AP546" s="1">
        <v>75926.62</v>
      </c>
      <c r="AQ546" s="1">
        <v>0</v>
      </c>
      <c r="AR546" s="1">
        <v>0</v>
      </c>
      <c r="AS546" s="1">
        <v>0</v>
      </c>
      <c r="AT546" s="1">
        <v>0</v>
      </c>
      <c r="AU546" s="1">
        <v>0</v>
      </c>
      <c r="AV546" s="1">
        <v>149922.91</v>
      </c>
      <c r="AW546" s="1">
        <v>59489.79</v>
      </c>
      <c r="AX546" s="1">
        <v>22798.36</v>
      </c>
      <c r="AY546" s="1">
        <v>529483.08000000007</v>
      </c>
      <c r="AZ546" s="1">
        <v>4348171.7300000004</v>
      </c>
      <c r="BA546" s="1">
        <v>323952.95999999996</v>
      </c>
      <c r="BB546" s="1">
        <v>0</v>
      </c>
      <c r="BC546" s="1">
        <v>123462.45000000001</v>
      </c>
    </row>
    <row r="547" spans="1:55" x14ac:dyDescent="0.25">
      <c r="A547" s="10" t="s">
        <v>1112</v>
      </c>
      <c r="B547" s="10" t="s">
        <v>1113</v>
      </c>
      <c r="C547">
        <v>422.3</v>
      </c>
      <c r="D547" s="1">
        <v>6095205.71</v>
      </c>
      <c r="E547" s="1">
        <v>4760814.82</v>
      </c>
      <c r="F547" s="12">
        <v>0.78107533141814178</v>
      </c>
      <c r="G547" s="28">
        <v>2</v>
      </c>
      <c r="H547" s="1">
        <v>38777.660000000003</v>
      </c>
      <c r="I547" s="1">
        <v>3951688.8800000004</v>
      </c>
      <c r="J547" s="1">
        <v>3990466.5400000005</v>
      </c>
      <c r="K547" s="30">
        <v>0.9</v>
      </c>
      <c r="L547" s="1">
        <v>1376704.57</v>
      </c>
      <c r="M547" s="1">
        <v>338631.44</v>
      </c>
      <c r="N547" s="1">
        <v>135166.04999999999</v>
      </c>
      <c r="O547" s="1">
        <v>53578.91</v>
      </c>
      <c r="P547" s="1">
        <v>50136.9</v>
      </c>
      <c r="Q547" s="1">
        <v>97292.28</v>
      </c>
      <c r="R547" s="1">
        <v>29530.33</v>
      </c>
      <c r="S547" s="1">
        <v>49532.27</v>
      </c>
      <c r="T547" s="1">
        <v>59063.25</v>
      </c>
      <c r="U547" s="1">
        <v>35489.61</v>
      </c>
      <c r="V547" s="1">
        <v>88198.74</v>
      </c>
      <c r="W547" s="1">
        <v>76071.740000000005</v>
      </c>
      <c r="X547" s="1">
        <v>59435.58</v>
      </c>
      <c r="Y547" s="1">
        <v>2448831.6700000004</v>
      </c>
      <c r="Z547" s="1">
        <v>37752.299999999996</v>
      </c>
      <c r="AA547" s="1">
        <v>52787.5</v>
      </c>
      <c r="AB547" s="1">
        <v>113598.70000000001</v>
      </c>
      <c r="AC547" s="1">
        <v>12246.7</v>
      </c>
      <c r="AD547" s="1">
        <v>241133.3</v>
      </c>
      <c r="AE547" s="1">
        <v>155442.60999999999</v>
      </c>
      <c r="AF547" s="1">
        <v>518162.1</v>
      </c>
      <c r="AG547" s="1">
        <v>372890.9</v>
      </c>
      <c r="AH547" s="1">
        <v>1230721.4223</v>
      </c>
      <c r="AI547" s="1">
        <v>2734735.5323000001</v>
      </c>
      <c r="AJ547" s="1">
        <v>381830.99</v>
      </c>
      <c r="AK547" s="1">
        <v>2352904.5422999999</v>
      </c>
      <c r="AL547" s="33">
        <v>2696552.4323</v>
      </c>
      <c r="AM547" s="1">
        <v>159574.6</v>
      </c>
      <c r="AN547" s="1">
        <v>159574.6</v>
      </c>
      <c r="AO547" s="1">
        <v>166009.06</v>
      </c>
      <c r="AP547" s="1">
        <v>166009.06</v>
      </c>
      <c r="AQ547" s="1">
        <v>0</v>
      </c>
      <c r="AR547" s="1">
        <v>0</v>
      </c>
      <c r="AS547" s="1">
        <v>0</v>
      </c>
      <c r="AT547" s="1">
        <v>0</v>
      </c>
      <c r="AU547" s="1">
        <v>0</v>
      </c>
      <c r="AV547" s="1">
        <v>192390.35</v>
      </c>
      <c r="AW547" s="1">
        <v>76340.97</v>
      </c>
      <c r="AX547" s="1">
        <v>29922.85</v>
      </c>
      <c r="AY547" s="1">
        <v>949821.49</v>
      </c>
      <c r="AZ547" s="1">
        <v>6095205.71</v>
      </c>
      <c r="BA547" s="1">
        <v>1325498.81</v>
      </c>
      <c r="BB547" s="1">
        <v>0</v>
      </c>
      <c r="BC547" s="1">
        <v>178426.55</v>
      </c>
    </row>
    <row r="548" spans="1:55" x14ac:dyDescent="0.25">
      <c r="A548" s="10" t="s">
        <v>1114</v>
      </c>
      <c r="B548" s="10" t="s">
        <v>1115</v>
      </c>
      <c r="C548">
        <v>132.31</v>
      </c>
      <c r="D548" s="1">
        <v>1610388.25</v>
      </c>
      <c r="E548" s="1">
        <v>1039185.4199999999</v>
      </c>
      <c r="F548" s="12">
        <v>0.64530116883304378</v>
      </c>
      <c r="G548" s="28">
        <v>1</v>
      </c>
      <c r="H548" s="1">
        <v>57770.31</v>
      </c>
      <c r="I548" s="1">
        <v>543233.6100000001</v>
      </c>
      <c r="J548" s="1">
        <v>601003.92000000016</v>
      </c>
      <c r="K548" s="30">
        <v>0.9</v>
      </c>
      <c r="L548" s="1">
        <v>389334.37</v>
      </c>
      <c r="M548" s="1">
        <v>77866.87</v>
      </c>
      <c r="N548" s="1">
        <v>40466.25</v>
      </c>
      <c r="O548" s="1">
        <v>17780.62</v>
      </c>
      <c r="P548" s="1">
        <v>13063.02</v>
      </c>
      <c r="Q548" s="1">
        <v>24006.78</v>
      </c>
      <c r="R548" s="1">
        <v>9296.58</v>
      </c>
      <c r="S548" s="1">
        <v>14808.61</v>
      </c>
      <c r="T548" s="1">
        <v>20390.88</v>
      </c>
      <c r="U548" s="1">
        <v>11234.12</v>
      </c>
      <c r="V548" s="1">
        <v>30449.56</v>
      </c>
      <c r="W548" s="1">
        <v>26262.86</v>
      </c>
      <c r="X548" s="1">
        <v>17769.400000000001</v>
      </c>
      <c r="Y548" s="1">
        <v>692729.92</v>
      </c>
      <c r="Z548" s="1">
        <v>11833.199999999999</v>
      </c>
      <c r="AA548" s="1">
        <v>16538.75</v>
      </c>
      <c r="AB548" s="1">
        <v>35591.39</v>
      </c>
      <c r="AC548" s="1">
        <v>3836.99</v>
      </c>
      <c r="AD548" s="1">
        <v>75549.010000000009</v>
      </c>
      <c r="AE548" s="1">
        <v>19621.32</v>
      </c>
      <c r="AF548" s="1">
        <v>162344.37</v>
      </c>
      <c r="AG548" s="1">
        <v>116829.73</v>
      </c>
      <c r="AH548" s="1">
        <v>318702.80180999998</v>
      </c>
      <c r="AI548" s="1">
        <v>760847.56180999998</v>
      </c>
      <c r="AJ548" s="1">
        <v>119630.73</v>
      </c>
      <c r="AK548" s="1">
        <v>641216.83180999989</v>
      </c>
      <c r="AL548" s="33">
        <v>748884.48180999991</v>
      </c>
      <c r="AM548" s="1">
        <v>18659.93</v>
      </c>
      <c r="AN548" s="1">
        <v>18659.93</v>
      </c>
      <c r="AO548" s="1">
        <v>19303.38</v>
      </c>
      <c r="AP548" s="1">
        <v>19303.38</v>
      </c>
      <c r="AQ548" s="1">
        <v>0</v>
      </c>
      <c r="AR548" s="1">
        <v>0</v>
      </c>
      <c r="AS548" s="1">
        <v>0</v>
      </c>
      <c r="AT548" s="1">
        <v>0</v>
      </c>
      <c r="AU548" s="1">
        <v>0</v>
      </c>
      <c r="AV548" s="1">
        <v>59840.47</v>
      </c>
      <c r="AW548" s="1">
        <v>23744.85</v>
      </c>
      <c r="AX548" s="1">
        <v>9261.83</v>
      </c>
      <c r="AY548" s="1">
        <v>168773.77000000002</v>
      </c>
      <c r="AZ548" s="1">
        <v>1610388.25</v>
      </c>
      <c r="BA548" s="1">
        <v>50630.409999999996</v>
      </c>
      <c r="BB548" s="1">
        <v>0</v>
      </c>
      <c r="BC548" s="1">
        <v>40758.810000000005</v>
      </c>
    </row>
    <row r="549" spans="1:55" x14ac:dyDescent="0.25">
      <c r="A549" s="10" t="s">
        <v>1116</v>
      </c>
      <c r="B549" s="10" t="s">
        <v>1117</v>
      </c>
      <c r="C549">
        <v>484.29</v>
      </c>
      <c r="D549" s="1">
        <v>6756952.3899999997</v>
      </c>
      <c r="E549" s="1">
        <v>4674734.8100000005</v>
      </c>
      <c r="F549" s="12">
        <v>0.69184072051749368</v>
      </c>
      <c r="G549" s="28">
        <v>1</v>
      </c>
      <c r="H549" s="1">
        <v>148569.25</v>
      </c>
      <c r="I549" s="1">
        <v>3501438.7399999993</v>
      </c>
      <c r="J549" s="1">
        <v>3650007.9899999993</v>
      </c>
      <c r="K549" s="30">
        <v>0.9</v>
      </c>
      <c r="L549" s="1">
        <v>1505784.76</v>
      </c>
      <c r="M549" s="1">
        <v>378793.33</v>
      </c>
      <c r="N549" s="1">
        <v>156068.79</v>
      </c>
      <c r="O549" s="1">
        <v>61568.37</v>
      </c>
      <c r="P549" s="1">
        <v>54493.13</v>
      </c>
      <c r="Q549" s="1">
        <v>112894.93</v>
      </c>
      <c r="R549" s="1">
        <v>34452.050000000003</v>
      </c>
      <c r="S549" s="1">
        <v>57447.22</v>
      </c>
      <c r="T549" s="1">
        <v>67500.86</v>
      </c>
      <c r="U549" s="1">
        <v>40851.360000000001</v>
      </c>
      <c r="V549" s="1">
        <v>100798.56</v>
      </c>
      <c r="W549" s="1">
        <v>86939.13</v>
      </c>
      <c r="X549" s="1">
        <v>68933.02</v>
      </c>
      <c r="Y549" s="1">
        <v>2726525.51</v>
      </c>
      <c r="Z549" s="1">
        <v>43406.100000000006</v>
      </c>
      <c r="AA549" s="1">
        <v>60536.25</v>
      </c>
      <c r="AB549" s="1">
        <v>130274.01</v>
      </c>
      <c r="AC549" s="1">
        <v>14044.41</v>
      </c>
      <c r="AD549" s="1">
        <v>276529.59000000003</v>
      </c>
      <c r="AE549" s="1">
        <v>190112.24</v>
      </c>
      <c r="AF549" s="1">
        <v>594223.82999999996</v>
      </c>
      <c r="AG549" s="1">
        <v>427628.06999999995</v>
      </c>
      <c r="AH549" s="1">
        <v>1350896.3127899999</v>
      </c>
      <c r="AI549" s="1">
        <v>3087650.8127899999</v>
      </c>
      <c r="AJ549" s="1">
        <v>437880.48</v>
      </c>
      <c r="AK549" s="1">
        <v>2649770.3327899994</v>
      </c>
      <c r="AL549" s="33">
        <v>3043862.7627899996</v>
      </c>
      <c r="AM549" s="1">
        <v>122254.74</v>
      </c>
      <c r="AN549" s="1">
        <v>122254.74</v>
      </c>
      <c r="AO549" s="1">
        <v>127402.3</v>
      </c>
      <c r="AP549" s="1">
        <v>127402.3</v>
      </c>
      <c r="AQ549" s="1">
        <v>27024.73</v>
      </c>
      <c r="AR549" s="1">
        <v>27024.73</v>
      </c>
      <c r="AS549" s="1">
        <v>28311.62</v>
      </c>
      <c r="AT549" s="1">
        <v>28311.62</v>
      </c>
      <c r="AU549" s="1">
        <v>34102.629999999997</v>
      </c>
      <c r="AV549" s="1">
        <v>220701.97</v>
      </c>
      <c r="AW549" s="1">
        <v>87575.1</v>
      </c>
      <c r="AX549" s="1">
        <v>34197.550000000003</v>
      </c>
      <c r="AY549" s="1">
        <v>986564.03</v>
      </c>
      <c r="AZ549" s="1">
        <v>6756952.3899999997</v>
      </c>
      <c r="BA549" s="1">
        <v>619453.07999999996</v>
      </c>
      <c r="BB549" s="1">
        <v>31027.54</v>
      </c>
      <c r="BC549" s="1">
        <v>196508.18999999994</v>
      </c>
    </row>
    <row r="550" spans="1:55" x14ac:dyDescent="0.25">
      <c r="A550" s="10" t="s">
        <v>1118</v>
      </c>
      <c r="B550" s="10" t="s">
        <v>1119</v>
      </c>
      <c r="C550">
        <v>611.89</v>
      </c>
      <c r="D550" s="1">
        <v>8140138.9800000004</v>
      </c>
      <c r="E550" s="1">
        <v>5713177.8100000005</v>
      </c>
      <c r="F550" s="12">
        <v>0.70185261259507392</v>
      </c>
      <c r="G550" s="28">
        <v>1</v>
      </c>
      <c r="H550" s="1">
        <v>144157.74</v>
      </c>
      <c r="I550" s="1">
        <v>3527463.97</v>
      </c>
      <c r="J550" s="1">
        <v>3671621.71</v>
      </c>
      <c r="K550" s="30">
        <v>0.9</v>
      </c>
      <c r="L550" s="1">
        <v>1895169.37</v>
      </c>
      <c r="M550" s="1">
        <v>379033.87</v>
      </c>
      <c r="N550" s="1">
        <v>186390</v>
      </c>
      <c r="O550" s="1">
        <v>82771.87</v>
      </c>
      <c r="P550" s="1">
        <v>68151.509999999995</v>
      </c>
      <c r="Q550" s="1">
        <v>116032.77</v>
      </c>
      <c r="R550" s="1">
        <v>44295.49</v>
      </c>
      <c r="S550" s="1">
        <v>69191.990000000005</v>
      </c>
      <c r="T550" s="1">
        <v>94923.09</v>
      </c>
      <c r="U550" s="1">
        <v>51830.16</v>
      </c>
      <c r="V550" s="1">
        <v>141747.97</v>
      </c>
      <c r="W550" s="1">
        <v>122258.16</v>
      </c>
      <c r="X550" s="1">
        <v>83025.990000000005</v>
      </c>
      <c r="Y550" s="1">
        <v>3334822.2400000012</v>
      </c>
      <c r="Z550" s="1">
        <v>54387.899999999994</v>
      </c>
      <c r="AA550" s="1">
        <v>76486.25</v>
      </c>
      <c r="AB550" s="1">
        <v>164598.41</v>
      </c>
      <c r="AC550" s="1">
        <v>17744.809999999998</v>
      </c>
      <c r="AD550" s="1">
        <v>349389.19</v>
      </c>
      <c r="AE550" s="1">
        <v>92919.9</v>
      </c>
      <c r="AF550" s="1">
        <v>750789.03</v>
      </c>
      <c r="AG550" s="1">
        <v>540298.87</v>
      </c>
      <c r="AH550" s="1">
        <v>1644656.42139</v>
      </c>
      <c r="AI550" s="1">
        <v>3691270.7813900001</v>
      </c>
      <c r="AJ550" s="1">
        <v>553252.57999999996</v>
      </c>
      <c r="AK550" s="1">
        <v>3138018.2013900001</v>
      </c>
      <c r="AL550" s="33">
        <v>3635945.5213899999</v>
      </c>
      <c r="AM550" s="1">
        <v>170513.19</v>
      </c>
      <c r="AN550" s="1">
        <v>170513.19</v>
      </c>
      <c r="AO550" s="1">
        <v>177591.09</v>
      </c>
      <c r="AP550" s="1">
        <v>177591.09</v>
      </c>
      <c r="AQ550" s="1">
        <v>7721.35</v>
      </c>
      <c r="AR550" s="1">
        <v>7721.35</v>
      </c>
      <c r="AS550" s="1">
        <v>7721.35</v>
      </c>
      <c r="AT550" s="1">
        <v>7721.35</v>
      </c>
      <c r="AU550" s="1">
        <v>9651.69</v>
      </c>
      <c r="AV550" s="1">
        <v>278612.11</v>
      </c>
      <c r="AW550" s="1">
        <v>110553.99</v>
      </c>
      <c r="AX550" s="1">
        <v>43459.38</v>
      </c>
      <c r="AY550" s="1">
        <v>1169371.1299999997</v>
      </c>
      <c r="AZ550" s="1">
        <v>8140138.9800000004</v>
      </c>
      <c r="BA550" s="1">
        <v>504259.6</v>
      </c>
      <c r="BB550" s="1">
        <v>1776.23</v>
      </c>
      <c r="BC550" s="1">
        <v>250219.23</v>
      </c>
    </row>
    <row r="551" spans="1:55" x14ac:dyDescent="0.25">
      <c r="A551" s="10" t="s">
        <v>1120</v>
      </c>
      <c r="B551" s="10" t="s">
        <v>1121</v>
      </c>
      <c r="C551">
        <v>338.7</v>
      </c>
      <c r="D551" s="1">
        <v>4300637.78</v>
      </c>
      <c r="E551" s="1">
        <v>3185914.4499999997</v>
      </c>
      <c r="F551" s="12">
        <v>0.74080046099581065</v>
      </c>
      <c r="G551" s="28">
        <v>2</v>
      </c>
      <c r="H551" s="1">
        <v>36028.550000000003</v>
      </c>
      <c r="I551" s="1">
        <v>2514804.9200000009</v>
      </c>
      <c r="J551" s="1">
        <v>2550833.4700000007</v>
      </c>
      <c r="K551" s="30">
        <v>0.9</v>
      </c>
      <c r="L551" s="1">
        <v>1015335</v>
      </c>
      <c r="M551" s="1">
        <v>203067</v>
      </c>
      <c r="N551" s="1">
        <v>103618.12</v>
      </c>
      <c r="O551" s="1">
        <v>45984.37</v>
      </c>
      <c r="P551" s="1">
        <v>35346.61</v>
      </c>
      <c r="Q551" s="1">
        <v>64018.080000000002</v>
      </c>
      <c r="R551" s="1">
        <v>24061.75</v>
      </c>
      <c r="S551" s="1">
        <v>38298.15</v>
      </c>
      <c r="T551" s="1">
        <v>52735.05</v>
      </c>
      <c r="U551" s="1">
        <v>28595.95</v>
      </c>
      <c r="V551" s="1">
        <v>78748.87</v>
      </c>
      <c r="W551" s="1">
        <v>67921.2</v>
      </c>
      <c r="X551" s="1">
        <v>45955.35</v>
      </c>
      <c r="Y551" s="1">
        <v>1803685.5000000002</v>
      </c>
      <c r="Z551" s="1">
        <v>30311.1</v>
      </c>
      <c r="AA551" s="1">
        <v>42337.5</v>
      </c>
      <c r="AB551" s="1">
        <v>91110.299999999988</v>
      </c>
      <c r="AC551" s="1">
        <v>9822.2999999999993</v>
      </c>
      <c r="AD551" s="1">
        <v>193397.7</v>
      </c>
      <c r="AE551" s="1">
        <v>51879.43</v>
      </c>
      <c r="AF551" s="1">
        <v>415584.89999999991</v>
      </c>
      <c r="AG551" s="1">
        <v>299072.09999999998</v>
      </c>
      <c r="AH551" s="1">
        <v>859504.55370000005</v>
      </c>
      <c r="AI551" s="1">
        <v>1993019.8837000001</v>
      </c>
      <c r="AJ551" s="1">
        <v>306242.37</v>
      </c>
      <c r="AK551" s="1">
        <v>1686777.5137</v>
      </c>
      <c r="AL551" s="33">
        <v>1962395.6436999999</v>
      </c>
      <c r="AM551" s="1">
        <v>70779.06</v>
      </c>
      <c r="AN551" s="1">
        <v>70779.06</v>
      </c>
      <c r="AO551" s="1">
        <v>73352.84</v>
      </c>
      <c r="AP551" s="1">
        <v>73352.84</v>
      </c>
      <c r="AQ551" s="1">
        <v>1286.8900000000001</v>
      </c>
      <c r="AR551" s="1">
        <v>1286.8900000000001</v>
      </c>
      <c r="AS551" s="1">
        <v>1286.8900000000001</v>
      </c>
      <c r="AT551" s="1">
        <v>1286.8900000000001</v>
      </c>
      <c r="AU551" s="1">
        <v>1930.33</v>
      </c>
      <c r="AV551" s="1">
        <v>154427.04</v>
      </c>
      <c r="AW551" s="1">
        <v>61277.04</v>
      </c>
      <c r="AX551" s="1">
        <v>23510.81</v>
      </c>
      <c r="AY551" s="1">
        <v>534556.58000000007</v>
      </c>
      <c r="AZ551" s="1">
        <v>4300637.78</v>
      </c>
      <c r="BA551" s="1">
        <v>374651.22000000003</v>
      </c>
      <c r="BB551" s="1">
        <v>470.23</v>
      </c>
      <c r="BC551" s="1">
        <v>120115.16</v>
      </c>
    </row>
    <row r="552" spans="1:55" x14ac:dyDescent="0.25">
      <c r="A552" s="10" t="s">
        <v>1122</v>
      </c>
      <c r="B552" s="10" t="s">
        <v>1123</v>
      </c>
      <c r="C552">
        <v>251.53</v>
      </c>
      <c r="D552" s="1">
        <v>3409823.18</v>
      </c>
      <c r="E552" s="1">
        <v>2404268.77</v>
      </c>
      <c r="F552" s="12">
        <v>0.70510071727531631</v>
      </c>
      <c r="G552" s="28">
        <v>1</v>
      </c>
      <c r="H552" s="1">
        <v>60294.400000000001</v>
      </c>
      <c r="I552" s="1">
        <v>1797829.9900000005</v>
      </c>
      <c r="J552" s="1">
        <v>1858124.3900000004</v>
      </c>
      <c r="K552" s="30">
        <v>0.9</v>
      </c>
      <c r="L552" s="1">
        <v>788103.62</v>
      </c>
      <c r="M552" s="1">
        <v>190344.26</v>
      </c>
      <c r="N552" s="1">
        <v>79458.100000000006</v>
      </c>
      <c r="O552" s="1">
        <v>31126.47</v>
      </c>
      <c r="P552" s="1">
        <v>27641.95</v>
      </c>
      <c r="Q552" s="1">
        <v>54169.06</v>
      </c>
      <c r="R552" s="1">
        <v>18046.310000000001</v>
      </c>
      <c r="S552" s="1">
        <v>29106.59</v>
      </c>
      <c r="T552" s="1">
        <v>34453.56</v>
      </c>
      <c r="U552" s="1">
        <v>20936.32</v>
      </c>
      <c r="V552" s="1">
        <v>51449.26</v>
      </c>
      <c r="W552" s="1">
        <v>44375.18</v>
      </c>
      <c r="X552" s="1">
        <v>34926.06</v>
      </c>
      <c r="Y552" s="1">
        <v>1404136.7400000002</v>
      </c>
      <c r="Z552" s="1">
        <v>22360.499999999996</v>
      </c>
      <c r="AA552" s="1">
        <v>31441.25</v>
      </c>
      <c r="AB552" s="1">
        <v>67661.569999999992</v>
      </c>
      <c r="AC552" s="1">
        <v>7294.37</v>
      </c>
      <c r="AD552" s="1">
        <v>143623.63</v>
      </c>
      <c r="AE552" s="1">
        <v>85431.85</v>
      </c>
      <c r="AF552" s="1">
        <v>308627.30999999994</v>
      </c>
      <c r="AG552" s="1">
        <v>222100.99</v>
      </c>
      <c r="AH552" s="1">
        <v>680266.41003000003</v>
      </c>
      <c r="AI552" s="1">
        <v>1568807.8800300001</v>
      </c>
      <c r="AJ552" s="1">
        <v>227425.88</v>
      </c>
      <c r="AK552" s="1">
        <v>1341382.0000300002</v>
      </c>
      <c r="AL552" s="33">
        <v>1546065.2900300003</v>
      </c>
      <c r="AM552" s="1">
        <v>68848.72</v>
      </c>
      <c r="AN552" s="1">
        <v>68848.72</v>
      </c>
      <c r="AO552" s="1">
        <v>72065.95</v>
      </c>
      <c r="AP552" s="1">
        <v>72065.95</v>
      </c>
      <c r="AQ552" s="1">
        <v>0</v>
      </c>
      <c r="AR552" s="1">
        <v>0</v>
      </c>
      <c r="AS552" s="1">
        <v>0</v>
      </c>
      <c r="AT552" s="1">
        <v>0</v>
      </c>
      <c r="AU552" s="1">
        <v>0</v>
      </c>
      <c r="AV552" s="1">
        <v>114533.38</v>
      </c>
      <c r="AW552" s="1">
        <v>45447.13</v>
      </c>
      <c r="AX552" s="1">
        <v>17811.22</v>
      </c>
      <c r="AY552" s="1">
        <v>459621.07000000007</v>
      </c>
      <c r="AZ552" s="1">
        <v>3409823.18</v>
      </c>
      <c r="BA552" s="1">
        <v>276428.35000000003</v>
      </c>
      <c r="BB552" s="1">
        <v>0</v>
      </c>
      <c r="BC552" s="1">
        <v>96927.61</v>
      </c>
    </row>
    <row r="553" spans="1:55" x14ac:dyDescent="0.25">
      <c r="A553" s="10" t="s">
        <v>1124</v>
      </c>
      <c r="B553" s="10" t="s">
        <v>1125</v>
      </c>
      <c r="C553">
        <v>516</v>
      </c>
      <c r="D553" s="1">
        <v>7232482.6299999999</v>
      </c>
      <c r="E553" s="1">
        <v>4685496.54</v>
      </c>
      <c r="F553" s="12">
        <v>0.64784069035503511</v>
      </c>
      <c r="G553" s="28">
        <v>1</v>
      </c>
      <c r="H553" s="1">
        <v>264806.34000000003</v>
      </c>
      <c r="I553" s="1">
        <v>2908424.9300000006</v>
      </c>
      <c r="J553" s="1">
        <v>3173231.2700000005</v>
      </c>
      <c r="K553" s="30">
        <v>0.9</v>
      </c>
      <c r="L553" s="1">
        <v>1594616.86</v>
      </c>
      <c r="M553" s="1">
        <v>531485.80000000005</v>
      </c>
      <c r="N553" s="1">
        <v>181478.23</v>
      </c>
      <c r="O553" s="1">
        <v>60492.74</v>
      </c>
      <c r="P553" s="1">
        <v>53222.93</v>
      </c>
      <c r="Q553" s="1">
        <v>156744.57</v>
      </c>
      <c r="R553" s="1">
        <v>37186.339999999997</v>
      </c>
      <c r="S553" s="1">
        <v>65872.81</v>
      </c>
      <c r="T553" s="1">
        <v>60469.52</v>
      </c>
      <c r="U553" s="1">
        <v>43915.21</v>
      </c>
      <c r="V553" s="1">
        <v>90298.71</v>
      </c>
      <c r="W553" s="1">
        <v>77882.97</v>
      </c>
      <c r="X553" s="1">
        <v>79043.199999999997</v>
      </c>
      <c r="Y553" s="1">
        <v>3032709.8900000006</v>
      </c>
      <c r="Z553" s="1">
        <v>46440</v>
      </c>
      <c r="AA553" s="1">
        <v>64500</v>
      </c>
      <c r="AB553" s="1">
        <v>138804</v>
      </c>
      <c r="AC553" s="1">
        <v>14964</v>
      </c>
      <c r="AD553" s="1">
        <v>294636</v>
      </c>
      <c r="AE553" s="1">
        <v>401964</v>
      </c>
      <c r="AF553" s="1">
        <v>633132</v>
      </c>
      <c r="AG553" s="1">
        <v>455628</v>
      </c>
      <c r="AH553" s="1">
        <v>1398935.8559999999</v>
      </c>
      <c r="AI553" s="1">
        <v>3449003.8559999997</v>
      </c>
      <c r="AJ553" s="1">
        <v>466551.72</v>
      </c>
      <c r="AK553" s="1">
        <v>2982452.1359999999</v>
      </c>
      <c r="AL553" s="33">
        <v>3402348.676</v>
      </c>
      <c r="AM553" s="1">
        <v>104238.25</v>
      </c>
      <c r="AN553" s="1">
        <v>104238.25</v>
      </c>
      <c r="AO553" s="1">
        <v>108742.37</v>
      </c>
      <c r="AP553" s="1">
        <v>108742.37</v>
      </c>
      <c r="AQ553" s="1">
        <v>1286.8900000000001</v>
      </c>
      <c r="AR553" s="1">
        <v>1286.8900000000001</v>
      </c>
      <c r="AS553" s="1">
        <v>1286.8900000000001</v>
      </c>
      <c r="AT553" s="1">
        <v>1286.8900000000001</v>
      </c>
      <c r="AU553" s="1">
        <v>1930.33</v>
      </c>
      <c r="AV553" s="1">
        <v>234857.79</v>
      </c>
      <c r="AW553" s="1">
        <v>93192.16</v>
      </c>
      <c r="AX553" s="1">
        <v>36334.89</v>
      </c>
      <c r="AY553" s="1">
        <v>797423.97000000009</v>
      </c>
      <c r="AZ553" s="1">
        <v>7232482.6299999999</v>
      </c>
      <c r="BA553" s="1">
        <v>334129.80000000005</v>
      </c>
      <c r="BB553" s="1">
        <v>801.14</v>
      </c>
      <c r="BC553" s="1">
        <v>193302.08000000002</v>
      </c>
    </row>
    <row r="554" spans="1:55" x14ac:dyDescent="0.25">
      <c r="A554" s="10" t="s">
        <v>1126</v>
      </c>
      <c r="B554" s="10" t="s">
        <v>1127</v>
      </c>
      <c r="C554">
        <v>273.19</v>
      </c>
      <c r="D554" s="1">
        <v>3837544.84</v>
      </c>
      <c r="E554" s="1">
        <v>4437306.83</v>
      </c>
      <c r="F554" s="12">
        <v>1.1562879432048538</v>
      </c>
      <c r="G554" s="28">
        <v>4</v>
      </c>
      <c r="H554" s="1">
        <v>295.29000000000002</v>
      </c>
      <c r="I554" s="1">
        <v>882481.92</v>
      </c>
      <c r="J554" s="1">
        <v>882777.21000000008</v>
      </c>
      <c r="K554" s="30">
        <v>0.9</v>
      </c>
      <c r="L554" s="1">
        <v>894934.13</v>
      </c>
      <c r="M554" s="1">
        <v>213773.17</v>
      </c>
      <c r="N554" s="1">
        <v>86292.75</v>
      </c>
      <c r="O554" s="1">
        <v>35508.620000000003</v>
      </c>
      <c r="P554" s="1">
        <v>32422.41</v>
      </c>
      <c r="Q554" s="1">
        <v>58931.09</v>
      </c>
      <c r="R554" s="1">
        <v>19140.03</v>
      </c>
      <c r="S554" s="1">
        <v>31915.119999999999</v>
      </c>
      <c r="T554" s="1">
        <v>39375.5</v>
      </c>
      <c r="U554" s="1">
        <v>22978.89</v>
      </c>
      <c r="V554" s="1">
        <v>58799.16</v>
      </c>
      <c r="W554" s="1">
        <v>50714.49</v>
      </c>
      <c r="X554" s="1">
        <v>38296.120000000003</v>
      </c>
      <c r="Y554" s="1">
        <v>1583081.4800000002</v>
      </c>
      <c r="Z554" s="1">
        <v>24294.6</v>
      </c>
      <c r="AA554" s="1">
        <v>34148.75</v>
      </c>
      <c r="AB554" s="1">
        <v>73488.11</v>
      </c>
      <c r="AC554" s="1">
        <v>7922.51</v>
      </c>
      <c r="AD554" s="1">
        <v>77995.739999999991</v>
      </c>
      <c r="AE554" s="1">
        <v>89605.360000000015</v>
      </c>
      <c r="AF554" s="1">
        <v>335204.13</v>
      </c>
      <c r="AG554" s="1">
        <v>241226.77000000002</v>
      </c>
      <c r="AH554" s="1">
        <v>792061.66568999994</v>
      </c>
      <c r="AI554" s="1">
        <v>1675947.6356899999</v>
      </c>
      <c r="AJ554" s="1">
        <v>247010.2</v>
      </c>
      <c r="AK554" s="1">
        <v>1428937.4356900004</v>
      </c>
      <c r="AL554" s="33">
        <v>1651246.6156900004</v>
      </c>
      <c r="AM554" s="1">
        <v>100377.57</v>
      </c>
      <c r="AN554" s="1">
        <v>100377.57</v>
      </c>
      <c r="AO554" s="1">
        <v>104881.69</v>
      </c>
      <c r="AP554" s="1">
        <v>104881.69</v>
      </c>
      <c r="AQ554" s="1">
        <v>0</v>
      </c>
      <c r="AR554" s="1">
        <v>0</v>
      </c>
      <c r="AS554" s="1">
        <v>0</v>
      </c>
      <c r="AT554" s="1">
        <v>0</v>
      </c>
      <c r="AU554" s="1">
        <v>0</v>
      </c>
      <c r="AV554" s="1">
        <v>124185.07</v>
      </c>
      <c r="AW554" s="1">
        <v>49276.95</v>
      </c>
      <c r="AX554" s="1">
        <v>19236.12</v>
      </c>
      <c r="AY554" s="1">
        <v>603216.66</v>
      </c>
      <c r="AZ554" s="1">
        <v>3837544.84</v>
      </c>
      <c r="BA554" s="1">
        <v>502867.11</v>
      </c>
      <c r="BB554" s="1">
        <v>0</v>
      </c>
      <c r="BC554" s="1">
        <v>132210.62999999998</v>
      </c>
    </row>
    <row r="555" spans="1:55" x14ac:dyDescent="0.25">
      <c r="A555" s="143" t="s">
        <v>1128</v>
      </c>
      <c r="B555" s="10" t="s">
        <v>1129</v>
      </c>
      <c r="C555">
        <v>94.98</v>
      </c>
      <c r="D555" s="1">
        <v>1519476.08</v>
      </c>
      <c r="E555" s="1">
        <v>1336291.6700000002</v>
      </c>
      <c r="F555" s="12">
        <v>0.87944238648363593</v>
      </c>
      <c r="G555" s="28">
        <v>2</v>
      </c>
      <c r="H555" s="1">
        <v>2844.2</v>
      </c>
      <c r="I555" s="1">
        <v>1184344.07</v>
      </c>
      <c r="J555" s="1">
        <v>1187188.27</v>
      </c>
      <c r="K555" s="30">
        <v>1.05731</v>
      </c>
      <c r="L555" s="1">
        <v>341976.68</v>
      </c>
      <c r="M555" s="1">
        <v>109372.1</v>
      </c>
      <c r="N555" s="1">
        <v>37481.86</v>
      </c>
      <c r="O555" s="1">
        <v>12183.15</v>
      </c>
      <c r="P555" s="1">
        <v>12350.94</v>
      </c>
      <c r="Q555" s="1">
        <v>32632.09</v>
      </c>
      <c r="R555" s="1">
        <v>7709.31</v>
      </c>
      <c r="S555" s="1">
        <v>13497.67</v>
      </c>
      <c r="T555" s="1">
        <v>12390.51</v>
      </c>
      <c r="U555" s="1">
        <v>8998.44</v>
      </c>
      <c r="V555" s="1">
        <v>18502.66</v>
      </c>
      <c r="W555" s="1">
        <v>15958.61</v>
      </c>
      <c r="X555" s="1">
        <v>16196.35</v>
      </c>
      <c r="Y555" s="1">
        <v>639250.37000000011</v>
      </c>
      <c r="Z555" s="1">
        <v>8548.1999999999989</v>
      </c>
      <c r="AA555" s="1">
        <v>11872.5</v>
      </c>
      <c r="AB555" s="1">
        <v>25549.62</v>
      </c>
      <c r="AC555" s="1">
        <v>2754.42</v>
      </c>
      <c r="AD555" s="1">
        <v>54233.58</v>
      </c>
      <c r="AE555" s="1">
        <v>67911.95</v>
      </c>
      <c r="AF555" s="1">
        <v>116540.45999999999</v>
      </c>
      <c r="AG555" s="1">
        <v>83867.34</v>
      </c>
      <c r="AH555" s="1">
        <v>270032.29998000001</v>
      </c>
      <c r="AI555" s="1">
        <v>641310.36997999996</v>
      </c>
      <c r="AJ555" s="1">
        <v>85878.06</v>
      </c>
      <c r="AK555" s="1">
        <v>555432.3099799999</v>
      </c>
      <c r="AL555" s="33">
        <v>646232.03997999988</v>
      </c>
      <c r="AM555" s="1">
        <v>24189.22</v>
      </c>
      <c r="AN555" s="1">
        <v>24189.22</v>
      </c>
      <c r="AO555" s="1">
        <v>24945.13</v>
      </c>
      <c r="AP555" s="1">
        <v>24945.13</v>
      </c>
      <c r="AQ555" s="1">
        <v>10582.78</v>
      </c>
      <c r="AR555" s="1">
        <v>10582.78</v>
      </c>
      <c r="AS555" s="1">
        <v>11338.69</v>
      </c>
      <c r="AT555" s="1">
        <v>11338.69</v>
      </c>
      <c r="AU555" s="1">
        <v>13606.43</v>
      </c>
      <c r="AV555" s="1">
        <v>50646.18</v>
      </c>
      <c r="AW555" s="1">
        <v>20096.53</v>
      </c>
      <c r="AX555" s="1">
        <v>7532.79</v>
      </c>
      <c r="AY555" s="1">
        <v>233993.57</v>
      </c>
      <c r="AZ555" s="1">
        <v>1519476.08</v>
      </c>
      <c r="BA555" s="1">
        <v>2529.7200000000003</v>
      </c>
      <c r="BB555" s="1">
        <v>571.99</v>
      </c>
      <c r="BC555" s="1">
        <v>1359.0900000000001</v>
      </c>
    </row>
    <row r="556" spans="1:55" x14ac:dyDescent="0.25">
      <c r="A556" s="143" t="s">
        <v>1130</v>
      </c>
      <c r="B556" s="10" t="s">
        <v>1131</v>
      </c>
      <c r="C556">
        <v>956.96</v>
      </c>
      <c r="D556" s="1">
        <v>15058708.369999999</v>
      </c>
      <c r="E556" s="1">
        <v>7839058.7999999998</v>
      </c>
      <c r="F556" s="12">
        <v>0.52056647936797784</v>
      </c>
      <c r="G556" s="28">
        <v>1</v>
      </c>
      <c r="H556" s="1">
        <v>1219690.76</v>
      </c>
      <c r="I556" s="1">
        <v>6333187.9700000007</v>
      </c>
      <c r="J556" s="1">
        <v>7552878.7300000004</v>
      </c>
      <c r="K556" s="30">
        <v>1.05731</v>
      </c>
      <c r="L556" s="1">
        <v>3444190.43</v>
      </c>
      <c r="M556" s="1">
        <v>1096292.6000000001</v>
      </c>
      <c r="N556" s="1">
        <v>387805.99</v>
      </c>
      <c r="O556" s="1">
        <v>133590.42000000001</v>
      </c>
      <c r="P556" s="1">
        <v>120886.15</v>
      </c>
      <c r="Q556" s="1">
        <v>333030.19</v>
      </c>
      <c r="R556" s="1">
        <v>81590.22</v>
      </c>
      <c r="S556" s="1">
        <v>140975.67999999999</v>
      </c>
      <c r="T556" s="1">
        <v>136295.60999999999</v>
      </c>
      <c r="U556" s="1">
        <v>95083.6</v>
      </c>
      <c r="V556" s="1">
        <v>203529.26</v>
      </c>
      <c r="W556" s="1">
        <v>175544.75</v>
      </c>
      <c r="X556" s="1">
        <v>169161.88</v>
      </c>
      <c r="Y556" s="1">
        <v>6517976.7800000003</v>
      </c>
      <c r="Z556" s="1">
        <v>86126.399999999994</v>
      </c>
      <c r="AA556" s="1">
        <v>119619.99999999999</v>
      </c>
      <c r="AB556" s="1">
        <v>257422.24</v>
      </c>
      <c r="AC556" s="1">
        <v>27751.84</v>
      </c>
      <c r="AD556" s="1">
        <v>546424.15999999992</v>
      </c>
      <c r="AE556" s="1">
        <v>675607.04999999993</v>
      </c>
      <c r="AF556" s="1">
        <v>1174189.92</v>
      </c>
      <c r="AG556" s="1">
        <v>844995.67999999993</v>
      </c>
      <c r="AH556" s="1">
        <v>2667984.3489599996</v>
      </c>
      <c r="AI556" s="1">
        <v>6400121.6389600001</v>
      </c>
      <c r="AJ556" s="1">
        <v>865254.52</v>
      </c>
      <c r="AK556" s="1">
        <v>5534867.1189600006</v>
      </c>
      <c r="AL556" s="33">
        <v>6449709.3689600006</v>
      </c>
      <c r="AM556" s="1">
        <v>247939.53</v>
      </c>
      <c r="AN556" s="1">
        <v>247939.53</v>
      </c>
      <c r="AO556" s="1">
        <v>258522.31</v>
      </c>
      <c r="AP556" s="1">
        <v>258522.31</v>
      </c>
      <c r="AQ556" s="1">
        <v>52913.919999999998</v>
      </c>
      <c r="AR556" s="1">
        <v>52913.919999999998</v>
      </c>
      <c r="AS556" s="1">
        <v>55181.66</v>
      </c>
      <c r="AT556" s="1">
        <v>55181.66</v>
      </c>
      <c r="AU556" s="1">
        <v>66520.36</v>
      </c>
      <c r="AV556" s="1">
        <v>512509.15</v>
      </c>
      <c r="AW556" s="1">
        <v>203364.92</v>
      </c>
      <c r="AX556" s="1">
        <v>79512.83</v>
      </c>
      <c r="AY556" s="1">
        <v>2091022.0999999996</v>
      </c>
      <c r="AZ556" s="1">
        <v>15058708.369999999</v>
      </c>
      <c r="BA556" s="1">
        <v>402041.44</v>
      </c>
      <c r="BB556" s="1">
        <v>65944.83</v>
      </c>
      <c r="BC556" s="1">
        <v>218630.65</v>
      </c>
    </row>
    <row r="557" spans="1:55" x14ac:dyDescent="0.25">
      <c r="A557" s="10" t="s">
        <v>1132</v>
      </c>
      <c r="B557" s="10" t="s">
        <v>1133</v>
      </c>
      <c r="C557">
        <v>36256.620000000003</v>
      </c>
      <c r="D557" s="1">
        <v>588376647.44000006</v>
      </c>
      <c r="E557" s="1">
        <v>369339752.56999999</v>
      </c>
      <c r="F557" s="12">
        <v>0.62772673622751751</v>
      </c>
      <c r="G557" s="28">
        <v>1</v>
      </c>
      <c r="H557" s="1">
        <v>25424517.170000002</v>
      </c>
      <c r="I557" s="1">
        <v>222026225.60999995</v>
      </c>
      <c r="J557" s="1">
        <v>247450742.77999997</v>
      </c>
      <c r="K557" s="30">
        <v>1.05731</v>
      </c>
      <c r="L557" s="1">
        <v>133094844.31</v>
      </c>
      <c r="M557" s="1">
        <v>32524360.719999999</v>
      </c>
      <c r="N557" s="1">
        <v>13684396.789999999</v>
      </c>
      <c r="O557" s="1">
        <v>5537871.3300000001</v>
      </c>
      <c r="P557" s="1">
        <v>5158810.54</v>
      </c>
      <c r="Q557" s="1">
        <v>9671711.25</v>
      </c>
      <c r="R557" s="1">
        <v>3104925.57</v>
      </c>
      <c r="S557" s="1">
        <v>5030132.55</v>
      </c>
      <c r="T557" s="1">
        <v>6110999.6100000003</v>
      </c>
      <c r="U557" s="1">
        <v>3624574.94</v>
      </c>
      <c r="V557" s="1">
        <v>9125512.2400000002</v>
      </c>
      <c r="W557" s="1">
        <v>7870788.5300000003</v>
      </c>
      <c r="X557" s="1">
        <v>6035839.9000000004</v>
      </c>
      <c r="Y557" s="1">
        <v>240574768.28000003</v>
      </c>
      <c r="Z557" s="1">
        <v>3238075.8</v>
      </c>
      <c r="AA557" s="1">
        <v>4532077.5</v>
      </c>
      <c r="AB557" s="1">
        <v>9753030.7800000012</v>
      </c>
      <c r="AC557" s="1">
        <v>1051441.98</v>
      </c>
      <c r="AD557" s="1">
        <v>20702530.020000003</v>
      </c>
      <c r="AE557" s="1">
        <v>12913867.890000001</v>
      </c>
      <c r="AF557" s="1">
        <v>44486872.740000002</v>
      </c>
      <c r="AG557" s="1">
        <v>32014595.460000001</v>
      </c>
      <c r="AH557" s="1">
        <v>107707338.67061998</v>
      </c>
      <c r="AI557" s="1">
        <v>236399830.84061998</v>
      </c>
      <c r="AJ557" s="1">
        <v>32782148.100000001</v>
      </c>
      <c r="AK557" s="1">
        <v>203617682.74062002</v>
      </c>
      <c r="AL557" s="33">
        <v>238278575.74062002</v>
      </c>
      <c r="AM557" s="1">
        <v>11518605.51</v>
      </c>
      <c r="AN557" s="1">
        <v>11518605.51</v>
      </c>
      <c r="AO557" s="1">
        <v>11998610.4</v>
      </c>
      <c r="AP557" s="1">
        <v>11998610.4</v>
      </c>
      <c r="AQ557" s="1">
        <v>6057132.5599999996</v>
      </c>
      <c r="AR557" s="1">
        <v>6057132.5599999996</v>
      </c>
      <c r="AS557" s="1">
        <v>6309607.5700000003</v>
      </c>
      <c r="AT557" s="1">
        <v>6309607.5700000003</v>
      </c>
      <c r="AU557" s="1">
        <v>7571982.6299999999</v>
      </c>
      <c r="AV557" s="1">
        <v>19436796.399999999</v>
      </c>
      <c r="AW557" s="1">
        <v>7712569.96</v>
      </c>
      <c r="AX557" s="1">
        <v>3034042.23</v>
      </c>
      <c r="AY557" s="1">
        <v>109523303.30000001</v>
      </c>
      <c r="AZ557" s="1">
        <v>588376647.44000006</v>
      </c>
      <c r="BA557" s="1">
        <v>45896480.640000008</v>
      </c>
      <c r="BB557" s="1">
        <v>12563934.149999999</v>
      </c>
      <c r="BC557" s="1">
        <v>18852836.25</v>
      </c>
    </row>
    <row r="558" spans="1:55" x14ac:dyDescent="0.25">
      <c r="A558" s="10" t="s">
        <v>1134</v>
      </c>
      <c r="B558" s="10" t="s">
        <v>1135</v>
      </c>
      <c r="C558">
        <v>5219.71</v>
      </c>
      <c r="D558" s="1">
        <v>70228245.609999999</v>
      </c>
      <c r="E558" s="1">
        <v>72575733.609999999</v>
      </c>
      <c r="F558" s="12">
        <v>1.0334265505226536</v>
      </c>
      <c r="G558" s="28">
        <v>4</v>
      </c>
      <c r="H558" s="1">
        <v>5403.98</v>
      </c>
      <c r="I558" s="1">
        <v>5246474.3200000012</v>
      </c>
      <c r="J558" s="1">
        <v>5251878.3000000017</v>
      </c>
      <c r="K558" s="30">
        <v>1.05731</v>
      </c>
      <c r="L558" s="1">
        <v>17498016.77</v>
      </c>
      <c r="M558" s="1">
        <v>4387543.58</v>
      </c>
      <c r="N558" s="1">
        <v>1981165.44</v>
      </c>
      <c r="O558" s="1">
        <v>791686.44</v>
      </c>
      <c r="P558" s="1">
        <v>584665.68000000005</v>
      </c>
      <c r="Q558" s="1">
        <v>1437913.53</v>
      </c>
      <c r="R558" s="1">
        <v>445855.23</v>
      </c>
      <c r="S558" s="1">
        <v>727374.56</v>
      </c>
      <c r="T558" s="1">
        <v>868987.77</v>
      </c>
      <c r="U558" s="1">
        <v>521310.1</v>
      </c>
      <c r="V558" s="1">
        <v>1297653.26</v>
      </c>
      <c r="W558" s="1">
        <v>1119230.81</v>
      </c>
      <c r="X558" s="1">
        <v>872803.32</v>
      </c>
      <c r="Y558" s="1">
        <v>32534206.490000006</v>
      </c>
      <c r="Z558" s="1">
        <v>466031.7</v>
      </c>
      <c r="AA558" s="1">
        <v>652463.75</v>
      </c>
      <c r="AB558" s="1">
        <v>1404101.9900000002</v>
      </c>
      <c r="AC558" s="1">
        <v>151371.59</v>
      </c>
      <c r="AD558" s="1">
        <v>1490227.2000000002</v>
      </c>
      <c r="AE558" s="1">
        <v>2009762.26</v>
      </c>
      <c r="AF558" s="1">
        <v>6404584.1699999999</v>
      </c>
      <c r="AG558" s="1">
        <v>4609003.93</v>
      </c>
      <c r="AH558" s="1">
        <v>12637246.878210001</v>
      </c>
      <c r="AI558" s="1">
        <v>29824793.468210001</v>
      </c>
      <c r="AJ558" s="1">
        <v>4719505.1900000004</v>
      </c>
      <c r="AK558" s="1">
        <v>25105288.278209999</v>
      </c>
      <c r="AL558" s="33">
        <v>30095268.30821</v>
      </c>
      <c r="AM558" s="1">
        <v>603218.74</v>
      </c>
      <c r="AN558" s="1">
        <v>603218.74</v>
      </c>
      <c r="AO558" s="1">
        <v>628163.87</v>
      </c>
      <c r="AP558" s="1">
        <v>628163.87</v>
      </c>
      <c r="AQ558" s="1">
        <v>148158.98000000001</v>
      </c>
      <c r="AR558" s="1">
        <v>148158.98000000001</v>
      </c>
      <c r="AS558" s="1">
        <v>154962.20000000001</v>
      </c>
      <c r="AT558" s="1">
        <v>154962.20000000001</v>
      </c>
      <c r="AU558" s="1">
        <v>185954.65</v>
      </c>
      <c r="AV558" s="1">
        <v>2797634.79</v>
      </c>
      <c r="AW558" s="1">
        <v>1110108.56</v>
      </c>
      <c r="AX558" s="1">
        <v>436065.1</v>
      </c>
      <c r="AY558" s="1">
        <v>7598770.6799999997</v>
      </c>
      <c r="AZ558" s="1">
        <v>70228245.609999999</v>
      </c>
      <c r="BA558" s="1">
        <v>573726.93000000005</v>
      </c>
      <c r="BB558" s="1">
        <v>31914.35</v>
      </c>
      <c r="BC558" s="1">
        <v>1807603.16</v>
      </c>
    </row>
    <row r="559" spans="1:55" x14ac:dyDescent="0.25">
      <c r="A559" s="10" t="s">
        <v>1136</v>
      </c>
      <c r="B559" s="10" t="s">
        <v>1137</v>
      </c>
      <c r="C559">
        <v>11088.7</v>
      </c>
      <c r="D559" s="1">
        <v>180974119.03</v>
      </c>
      <c r="E559" s="1">
        <v>124847953.66</v>
      </c>
      <c r="F559" s="12">
        <v>0.68986634292886928</v>
      </c>
      <c r="G559" s="28">
        <v>1</v>
      </c>
      <c r="H559" s="1">
        <v>3839794.09</v>
      </c>
      <c r="I559" s="1">
        <v>64299495.090000004</v>
      </c>
      <c r="J559" s="1">
        <v>68139289.180000007</v>
      </c>
      <c r="K559" s="30">
        <v>1.05731</v>
      </c>
      <c r="L559" s="1">
        <v>41158367.289999999</v>
      </c>
      <c r="M559" s="1">
        <v>10076619.6</v>
      </c>
      <c r="N559" s="1">
        <v>4185523.99</v>
      </c>
      <c r="O559" s="1">
        <v>1691624.34</v>
      </c>
      <c r="P559" s="1">
        <v>1589185.21</v>
      </c>
      <c r="Q559" s="1">
        <v>2975431.35</v>
      </c>
      <c r="R559" s="1">
        <v>948887.87</v>
      </c>
      <c r="S559" s="1">
        <v>1538434.69</v>
      </c>
      <c r="T559" s="1">
        <v>1866010.82</v>
      </c>
      <c r="U559" s="1">
        <v>1108008.92</v>
      </c>
      <c r="V559" s="1">
        <v>2786500.69</v>
      </c>
      <c r="W559" s="1">
        <v>2403367.2999999998</v>
      </c>
      <c r="X559" s="1">
        <v>1846024.02</v>
      </c>
      <c r="Y559" s="1">
        <v>74173986.089999989</v>
      </c>
      <c r="Z559" s="1">
        <v>990145.8</v>
      </c>
      <c r="AA559" s="1">
        <v>1386087.5</v>
      </c>
      <c r="AB559" s="1">
        <v>2982860.3000000003</v>
      </c>
      <c r="AC559" s="1">
        <v>321572.3</v>
      </c>
      <c r="AD559" s="1">
        <v>6331647.7000000002</v>
      </c>
      <c r="AE559" s="1">
        <v>3981738.82</v>
      </c>
      <c r="AF559" s="1">
        <v>13605834.899999999</v>
      </c>
      <c r="AG559" s="1">
        <v>9791322.0999999996</v>
      </c>
      <c r="AH559" s="1">
        <v>33158186.621699996</v>
      </c>
      <c r="AI559" s="1">
        <v>72549396.041700006</v>
      </c>
      <c r="AJ559" s="1">
        <v>10026069.869999999</v>
      </c>
      <c r="AK559" s="1">
        <v>62523326.171699993</v>
      </c>
      <c r="AL559" s="33">
        <v>73123990.101699993</v>
      </c>
      <c r="AM559" s="1">
        <v>3885393.9</v>
      </c>
      <c r="AN559" s="1">
        <v>3885393.9</v>
      </c>
      <c r="AO559" s="1">
        <v>4047159.33</v>
      </c>
      <c r="AP559" s="1">
        <v>4047159.33</v>
      </c>
      <c r="AQ559" s="1">
        <v>1608583.31</v>
      </c>
      <c r="AR559" s="1">
        <v>1608583.31</v>
      </c>
      <c r="AS559" s="1">
        <v>1675859.58</v>
      </c>
      <c r="AT559" s="1">
        <v>1675859.58</v>
      </c>
      <c r="AU559" s="1">
        <v>2011485.05</v>
      </c>
      <c r="AV559" s="1">
        <v>5944501.4900000002</v>
      </c>
      <c r="AW559" s="1">
        <v>2358793.2200000002</v>
      </c>
      <c r="AX559" s="1">
        <v>927370.7</v>
      </c>
      <c r="AY559" s="1">
        <v>33676142.699999996</v>
      </c>
      <c r="AZ559" s="1">
        <v>180974119.03</v>
      </c>
      <c r="BA559" s="1">
        <v>14096654.829999998</v>
      </c>
      <c r="BB559" s="1">
        <v>2138519.5700000003</v>
      </c>
      <c r="BC559" s="1">
        <v>5767032.2700000005</v>
      </c>
    </row>
    <row r="560" spans="1:55" x14ac:dyDescent="0.25">
      <c r="A560" s="10" t="s">
        <v>1138</v>
      </c>
      <c r="B560" s="10" t="s">
        <v>1139</v>
      </c>
      <c r="C560">
        <v>12876.78</v>
      </c>
      <c r="D560" s="1">
        <v>234701699.24000001</v>
      </c>
      <c r="E560" s="1">
        <v>157992726.5</v>
      </c>
      <c r="F560" s="12">
        <v>0.67316396520180555</v>
      </c>
      <c r="G560" s="28">
        <v>1</v>
      </c>
      <c r="H560" s="1">
        <v>6901738.5300000003</v>
      </c>
      <c r="I560" s="1">
        <v>141341092.94999999</v>
      </c>
      <c r="J560" s="1">
        <v>148242831.47999999</v>
      </c>
      <c r="K560" s="30">
        <v>1.05731</v>
      </c>
      <c r="L560" s="1">
        <v>50509912.530000001</v>
      </c>
      <c r="M560" s="1">
        <v>12287300.24</v>
      </c>
      <c r="N560" s="1">
        <v>4854685.3</v>
      </c>
      <c r="O560" s="1">
        <v>1967739.65</v>
      </c>
      <c r="P560" s="1">
        <v>2137406.56</v>
      </c>
      <c r="Q560" s="1">
        <v>3425180.63</v>
      </c>
      <c r="R560" s="1">
        <v>1101789.23</v>
      </c>
      <c r="S560" s="1">
        <v>1784392.28</v>
      </c>
      <c r="T560" s="1">
        <v>2173295.48</v>
      </c>
      <c r="U560" s="1">
        <v>1287078.04</v>
      </c>
      <c r="V560" s="1">
        <v>3245366.68</v>
      </c>
      <c r="W560" s="1">
        <v>2799140.93</v>
      </c>
      <c r="X560" s="1">
        <v>2141157.5099999998</v>
      </c>
      <c r="Y560" s="1">
        <v>89714445.060000047</v>
      </c>
      <c r="Z560" s="1">
        <v>1151290.7999999998</v>
      </c>
      <c r="AA560" s="1">
        <v>1609597.5</v>
      </c>
      <c r="AB560" s="1">
        <v>3463853.82</v>
      </c>
      <c r="AC560" s="1">
        <v>373426.62</v>
      </c>
      <c r="AD560" s="1">
        <v>7352641.3800000008</v>
      </c>
      <c r="AE560" s="1">
        <v>4535105.6999999993</v>
      </c>
      <c r="AF560" s="1">
        <v>15799809.059999999</v>
      </c>
      <c r="AG560" s="1">
        <v>11370196.739999998</v>
      </c>
      <c r="AH560" s="1">
        <v>43884853.695779994</v>
      </c>
      <c r="AI560" s="1">
        <v>89540775.315779984</v>
      </c>
      <c r="AJ560" s="1">
        <v>11642798.17</v>
      </c>
      <c r="AK560" s="1">
        <v>77897977.145779982</v>
      </c>
      <c r="AL560" s="33">
        <v>90208024.075779974</v>
      </c>
      <c r="AM560" s="1">
        <v>6345891.4000000004</v>
      </c>
      <c r="AN560" s="1">
        <v>6345891.4000000004</v>
      </c>
      <c r="AO560" s="1">
        <v>6610461.0300000003</v>
      </c>
      <c r="AP560" s="1">
        <v>6610461.0300000003</v>
      </c>
      <c r="AQ560" s="1">
        <v>3402365.36</v>
      </c>
      <c r="AR560" s="1">
        <v>3402365.36</v>
      </c>
      <c r="AS560" s="1">
        <v>3544477.04</v>
      </c>
      <c r="AT560" s="1">
        <v>3544477.04</v>
      </c>
      <c r="AU560" s="1">
        <v>4253523.6399999997</v>
      </c>
      <c r="AV560" s="1">
        <v>6902999.4400000004</v>
      </c>
      <c r="AW560" s="1">
        <v>2739127.63</v>
      </c>
      <c r="AX560" s="1">
        <v>1077189.6100000001</v>
      </c>
      <c r="AY560" s="1">
        <v>54779229.980000004</v>
      </c>
      <c r="AZ560" s="1">
        <v>234701699.24000001</v>
      </c>
      <c r="BA560" s="1">
        <v>47878749.93</v>
      </c>
      <c r="BB560" s="1">
        <v>6004615.0300000003</v>
      </c>
      <c r="BC560" s="1">
        <v>7059765.5399999991</v>
      </c>
    </row>
    <row r="561" spans="1:55" x14ac:dyDescent="0.25">
      <c r="A561" s="10" t="s">
        <v>1140</v>
      </c>
      <c r="B561" s="10" t="s">
        <v>1141</v>
      </c>
      <c r="C561">
        <v>20050.46</v>
      </c>
      <c r="D561" s="1">
        <v>301770173.94</v>
      </c>
      <c r="E561" s="1">
        <v>208765152.28999999</v>
      </c>
      <c r="F561" s="12">
        <v>0.6918018091857816</v>
      </c>
      <c r="G561" s="28">
        <v>1</v>
      </c>
      <c r="H561" s="1">
        <v>5723006.3899999997</v>
      </c>
      <c r="I561" s="1">
        <v>61679288.420000002</v>
      </c>
      <c r="J561" s="1">
        <v>67402294.810000002</v>
      </c>
      <c r="K561" s="30">
        <v>1.05731</v>
      </c>
      <c r="L561" s="1">
        <v>70843770.530000001</v>
      </c>
      <c r="M561" s="1">
        <v>17283209.140000001</v>
      </c>
      <c r="N561" s="1">
        <v>7562697.2599999998</v>
      </c>
      <c r="O561" s="1">
        <v>3063208.58</v>
      </c>
      <c r="P561" s="1">
        <v>2576183.2400000002</v>
      </c>
      <c r="Q561" s="1">
        <v>5336697.43</v>
      </c>
      <c r="R561" s="1">
        <v>1716606.9</v>
      </c>
      <c r="S561" s="1">
        <v>2780220.55</v>
      </c>
      <c r="T561" s="1">
        <v>3381783.23</v>
      </c>
      <c r="U561" s="1">
        <v>2003954.41</v>
      </c>
      <c r="V561" s="1">
        <v>5049992.8499999996</v>
      </c>
      <c r="W561" s="1">
        <v>4355637.7699999996</v>
      </c>
      <c r="X561" s="1">
        <v>3336088.25</v>
      </c>
      <c r="Y561" s="1">
        <v>129290050.14</v>
      </c>
      <c r="Z561" s="1">
        <v>1794341.6999999997</v>
      </c>
      <c r="AA561" s="1">
        <v>2506307.5</v>
      </c>
      <c r="AB561" s="1">
        <v>5393573.7400000002</v>
      </c>
      <c r="AC561" s="1">
        <v>581463.34</v>
      </c>
      <c r="AD561" s="1">
        <v>11448812.66</v>
      </c>
      <c r="AE561" s="1">
        <v>7099739.6799999997</v>
      </c>
      <c r="AF561" s="1">
        <v>24601914.419999998</v>
      </c>
      <c r="AG561" s="1">
        <v>17704556.18</v>
      </c>
      <c r="AH561" s="1">
        <v>54414755.48646</v>
      </c>
      <c r="AI561" s="1">
        <v>125545464.70646</v>
      </c>
      <c r="AJ561" s="1">
        <v>18129024.41</v>
      </c>
      <c r="AK561" s="1">
        <v>107416440.29646</v>
      </c>
      <c r="AL561" s="33">
        <v>126584439.08645999</v>
      </c>
      <c r="AM561" s="1">
        <v>4430407.33</v>
      </c>
      <c r="AN561" s="1">
        <v>4430407.33</v>
      </c>
      <c r="AO561" s="1">
        <v>4615606.0599999996</v>
      </c>
      <c r="AP561" s="1">
        <v>4615606.0599999996</v>
      </c>
      <c r="AQ561" s="1">
        <v>2083296.81</v>
      </c>
      <c r="AR561" s="1">
        <v>2083296.81</v>
      </c>
      <c r="AS561" s="1">
        <v>2170226.8199999998</v>
      </c>
      <c r="AT561" s="1">
        <v>2170226.8199999998</v>
      </c>
      <c r="AU561" s="1">
        <v>2604121.0099999998</v>
      </c>
      <c r="AV561" s="1">
        <v>10749085.859999999</v>
      </c>
      <c r="AW561" s="1">
        <v>4265264.45</v>
      </c>
      <c r="AX561" s="1">
        <v>1678139.22</v>
      </c>
      <c r="AY561" s="1">
        <v>45895684.579999998</v>
      </c>
      <c r="AZ561" s="1">
        <v>301770173.94</v>
      </c>
      <c r="BA561" s="1">
        <v>7851299.8000000017</v>
      </c>
      <c r="BB561" s="1">
        <v>2229433.67</v>
      </c>
      <c r="BC561" s="1">
        <v>7741753.2599999998</v>
      </c>
    </row>
    <row r="562" spans="1:55" x14ac:dyDescent="0.25">
      <c r="A562" s="10" t="s">
        <v>1142</v>
      </c>
      <c r="B562" s="10" t="s">
        <v>1143</v>
      </c>
      <c r="C562">
        <v>4605.5</v>
      </c>
      <c r="D562" s="1">
        <v>62045928.880000003</v>
      </c>
      <c r="E562" s="1">
        <v>41736450.619999997</v>
      </c>
      <c r="F562" s="12">
        <v>0.67267025207601339</v>
      </c>
      <c r="G562" s="28">
        <v>1</v>
      </c>
      <c r="H562" s="1">
        <v>1549709.9</v>
      </c>
      <c r="I562" s="1">
        <v>7516830.2199999997</v>
      </c>
      <c r="J562" s="1">
        <v>9066540.1199999992</v>
      </c>
      <c r="K562" s="30">
        <v>1.05731</v>
      </c>
      <c r="L562" s="1">
        <v>15230549.33</v>
      </c>
      <c r="M562" s="1">
        <v>3647543.14</v>
      </c>
      <c r="N562" s="1">
        <v>1728430.15</v>
      </c>
      <c r="O562" s="1">
        <v>706276.21</v>
      </c>
      <c r="P562" s="1">
        <v>508592.78</v>
      </c>
      <c r="Q562" s="1">
        <v>1203121.1299999999</v>
      </c>
      <c r="R562" s="1">
        <v>393174.93</v>
      </c>
      <c r="S562" s="1">
        <v>635590.39</v>
      </c>
      <c r="T562" s="1">
        <v>783080.24</v>
      </c>
      <c r="U562" s="1">
        <v>460120.65</v>
      </c>
      <c r="V562" s="1">
        <v>1169368.1499999999</v>
      </c>
      <c r="W562" s="1">
        <v>1008584.41</v>
      </c>
      <c r="X562" s="1">
        <v>762668.14</v>
      </c>
      <c r="Y562" s="1">
        <v>28237099.649999995</v>
      </c>
      <c r="Z562" s="1">
        <v>412425</v>
      </c>
      <c r="AA562" s="1">
        <v>575687.5</v>
      </c>
      <c r="AB562" s="1">
        <v>1238879.5</v>
      </c>
      <c r="AC562" s="1">
        <v>133559.5</v>
      </c>
      <c r="AD562" s="1">
        <v>2629740.5</v>
      </c>
      <c r="AE562" s="1">
        <v>1530707</v>
      </c>
      <c r="AF562" s="1">
        <v>5650948.5</v>
      </c>
      <c r="AG562" s="1">
        <v>4066656.5</v>
      </c>
      <c r="AH562" s="1">
        <v>10932554.914499998</v>
      </c>
      <c r="AI562" s="1">
        <v>27171158.914499998</v>
      </c>
      <c r="AJ562" s="1">
        <v>4164154.93</v>
      </c>
      <c r="AK562" s="1">
        <v>23007003.984499998</v>
      </c>
      <c r="AL562" s="33">
        <v>27409806.624499999</v>
      </c>
      <c r="AM562" s="1">
        <v>317483.53999999998</v>
      </c>
      <c r="AN562" s="1">
        <v>317483.53999999998</v>
      </c>
      <c r="AO562" s="1">
        <v>330334.07</v>
      </c>
      <c r="AP562" s="1">
        <v>330334.07</v>
      </c>
      <c r="AQ562" s="1">
        <v>238112.66</v>
      </c>
      <c r="AR562" s="1">
        <v>238112.66</v>
      </c>
      <c r="AS562" s="1">
        <v>247939.53</v>
      </c>
      <c r="AT562" s="1">
        <v>247939.53</v>
      </c>
      <c r="AU562" s="1">
        <v>297829.8</v>
      </c>
      <c r="AV562" s="1">
        <v>2468812.54</v>
      </c>
      <c r="AW562" s="1">
        <v>979631.06</v>
      </c>
      <c r="AX562" s="1">
        <v>385009.49</v>
      </c>
      <c r="AY562" s="1">
        <v>6399022.4900000002</v>
      </c>
      <c r="AZ562" s="1">
        <v>62045928.880000003</v>
      </c>
      <c r="BA562" s="1">
        <v>261751.54</v>
      </c>
      <c r="BB562" s="1">
        <v>128588.99999999999</v>
      </c>
      <c r="BC562" s="1">
        <v>1214444.82</v>
      </c>
    </row>
    <row r="563" spans="1:55" x14ac:dyDescent="0.25">
      <c r="A563" s="10" t="s">
        <v>1144</v>
      </c>
      <c r="B563" s="10" t="s">
        <v>1145</v>
      </c>
      <c r="C563">
        <v>4017.86</v>
      </c>
      <c r="D563" s="1">
        <v>52609976.810000002</v>
      </c>
      <c r="E563" s="1">
        <v>50287165.329999998</v>
      </c>
      <c r="F563" s="12">
        <v>0.95584846029511106</v>
      </c>
      <c r="G563" s="28">
        <v>3</v>
      </c>
      <c r="H563" s="1">
        <v>86217.61</v>
      </c>
      <c r="I563" s="1">
        <v>7196045.0199999996</v>
      </c>
      <c r="J563" s="1">
        <v>7282262.6299999999</v>
      </c>
      <c r="K563" s="30">
        <v>1.05731</v>
      </c>
      <c r="L563" s="1">
        <v>13302366.74</v>
      </c>
      <c r="M563" s="1">
        <v>3277658.45</v>
      </c>
      <c r="N563" s="1">
        <v>1517216.58</v>
      </c>
      <c r="O563" s="1">
        <v>611621.85</v>
      </c>
      <c r="P563" s="1">
        <v>435316.2</v>
      </c>
      <c r="Q563" s="1">
        <v>1089064.08</v>
      </c>
      <c r="R563" s="1">
        <v>343706.84</v>
      </c>
      <c r="S563" s="1">
        <v>557603.83999999997</v>
      </c>
      <c r="T563" s="1">
        <v>674043.75</v>
      </c>
      <c r="U563" s="1">
        <v>401330.79</v>
      </c>
      <c r="V563" s="1">
        <v>1006544.74</v>
      </c>
      <c r="W563" s="1">
        <v>868148.61</v>
      </c>
      <c r="X563" s="1">
        <v>669089.22</v>
      </c>
      <c r="Y563" s="1">
        <v>24753711.690000001</v>
      </c>
      <c r="Z563" s="1">
        <v>359185.5</v>
      </c>
      <c r="AA563" s="1">
        <v>502232.5</v>
      </c>
      <c r="AB563" s="1">
        <v>1080804.3399999999</v>
      </c>
      <c r="AC563" s="1">
        <v>116517.94</v>
      </c>
      <c r="AD563" s="1">
        <v>1147099.0299999998</v>
      </c>
      <c r="AE563" s="1">
        <v>1467641.05</v>
      </c>
      <c r="AF563" s="1">
        <v>4929914.22</v>
      </c>
      <c r="AG563" s="1">
        <v>3547770.38</v>
      </c>
      <c r="AH563" s="1">
        <v>9428131.5528600011</v>
      </c>
      <c r="AI563" s="1">
        <v>22579296.51286</v>
      </c>
      <c r="AJ563" s="1">
        <v>3632828.47</v>
      </c>
      <c r="AK563" s="1">
        <v>18946468.042860005</v>
      </c>
      <c r="AL563" s="33">
        <v>22787493.902860004</v>
      </c>
      <c r="AM563" s="1">
        <v>349231.9</v>
      </c>
      <c r="AN563" s="1">
        <v>349231.9</v>
      </c>
      <c r="AO563" s="1">
        <v>364350.16</v>
      </c>
      <c r="AP563" s="1">
        <v>364350.16</v>
      </c>
      <c r="AQ563" s="1">
        <v>55937.57</v>
      </c>
      <c r="AR563" s="1">
        <v>55937.57</v>
      </c>
      <c r="AS563" s="1">
        <v>58205.31</v>
      </c>
      <c r="AT563" s="1">
        <v>58205.31</v>
      </c>
      <c r="AU563" s="1">
        <v>69544.009999999995</v>
      </c>
      <c r="AV563" s="1">
        <v>2153596.73</v>
      </c>
      <c r="AW563" s="1">
        <v>854552.63</v>
      </c>
      <c r="AX563" s="1">
        <v>335627.84</v>
      </c>
      <c r="AY563" s="1">
        <v>5068771.09</v>
      </c>
      <c r="AZ563" s="1">
        <v>52609976.810000002</v>
      </c>
      <c r="BA563" s="1">
        <v>292275.56</v>
      </c>
      <c r="BB563" s="1">
        <v>19173.080000000005</v>
      </c>
      <c r="BC563" s="1">
        <v>1383250.43</v>
      </c>
    </row>
    <row r="564" spans="1:55" x14ac:dyDescent="0.25">
      <c r="A564" s="10" t="s">
        <v>1146</v>
      </c>
      <c r="B564" s="10" t="s">
        <v>1147</v>
      </c>
      <c r="C564">
        <v>11884.3</v>
      </c>
      <c r="D564" s="1">
        <v>157790758.63</v>
      </c>
      <c r="E564" s="1">
        <v>165306725.01000002</v>
      </c>
      <c r="F564" s="12">
        <v>1.0476324877658016</v>
      </c>
      <c r="G564" s="28">
        <v>4</v>
      </c>
      <c r="H564" s="1">
        <v>12141.82</v>
      </c>
      <c r="I564" s="1">
        <v>9643144.2499999963</v>
      </c>
      <c r="J564" s="1">
        <v>9655286.0699999966</v>
      </c>
      <c r="K564" s="30">
        <v>1.05731</v>
      </c>
      <c r="L564" s="1">
        <v>39546276.770000003</v>
      </c>
      <c r="M564" s="1">
        <v>9866336.8599999994</v>
      </c>
      <c r="N564" s="1">
        <v>4506753.42</v>
      </c>
      <c r="O564" s="1">
        <v>1805254.16</v>
      </c>
      <c r="P564" s="1">
        <v>1309287.49</v>
      </c>
      <c r="Q564" s="1">
        <v>3239410.89</v>
      </c>
      <c r="R564" s="1">
        <v>1017629.24</v>
      </c>
      <c r="S564" s="1">
        <v>1655114.57</v>
      </c>
      <c r="T564" s="1">
        <v>1983307.65</v>
      </c>
      <c r="U564" s="1">
        <v>1187795.1599999999</v>
      </c>
      <c r="V564" s="1">
        <v>2961659.21</v>
      </c>
      <c r="W564" s="1">
        <v>2554442.1800000002</v>
      </c>
      <c r="X564" s="1">
        <v>1986032.47</v>
      </c>
      <c r="Y564" s="1">
        <v>73619300.070000008</v>
      </c>
      <c r="Z564" s="1">
        <v>1062432</v>
      </c>
      <c r="AA564" s="1">
        <v>1485537.5</v>
      </c>
      <c r="AB564" s="1">
        <v>3196876.6999999997</v>
      </c>
      <c r="AC564" s="1">
        <v>344644.69999999995</v>
      </c>
      <c r="AD564" s="1">
        <v>3392967.64</v>
      </c>
      <c r="AE564" s="1">
        <v>4503978.3499999996</v>
      </c>
      <c r="AF564" s="1">
        <v>14582036.1</v>
      </c>
      <c r="AG564" s="1">
        <v>10493836.899999999</v>
      </c>
      <c r="AH564" s="1">
        <v>28327630.8543</v>
      </c>
      <c r="AI564" s="1">
        <v>67389940.744300008</v>
      </c>
      <c r="AJ564" s="1">
        <v>10745427.529999999</v>
      </c>
      <c r="AK564" s="1">
        <v>56644513.214300007</v>
      </c>
      <c r="AL564" s="33">
        <v>68005761.194300011</v>
      </c>
      <c r="AM564" s="1">
        <v>1000829.09</v>
      </c>
      <c r="AN564" s="1">
        <v>1000829.09</v>
      </c>
      <c r="AO564" s="1">
        <v>1042404.31</v>
      </c>
      <c r="AP564" s="1">
        <v>1042404.31</v>
      </c>
      <c r="AQ564" s="1">
        <v>409704.96000000002</v>
      </c>
      <c r="AR564" s="1">
        <v>409704.96000000002</v>
      </c>
      <c r="AS564" s="1">
        <v>427090.96</v>
      </c>
      <c r="AT564" s="1">
        <v>427090.96</v>
      </c>
      <c r="AU564" s="1">
        <v>512509.15</v>
      </c>
      <c r="AV564" s="1">
        <v>6370836.54</v>
      </c>
      <c r="AW564" s="1">
        <v>2527964.0499999998</v>
      </c>
      <c r="AX564" s="1">
        <v>994328.87</v>
      </c>
      <c r="AY564" s="1">
        <v>16165697.250000002</v>
      </c>
      <c r="AZ564" s="1">
        <v>157790758.63</v>
      </c>
      <c r="BA564" s="1">
        <v>697268.49</v>
      </c>
      <c r="BB564" s="1">
        <v>166552.15999999997</v>
      </c>
      <c r="BC564" s="1">
        <v>3872580.13</v>
      </c>
    </row>
    <row r="565" spans="1:55" x14ac:dyDescent="0.25">
      <c r="A565" s="10" t="s">
        <v>1148</v>
      </c>
      <c r="B565" s="10" t="s">
        <v>1149</v>
      </c>
      <c r="C565">
        <v>5324.46</v>
      </c>
      <c r="D565" s="1">
        <v>68116546.299999997</v>
      </c>
      <c r="E565" s="1">
        <v>78506586.320000008</v>
      </c>
      <c r="F565" s="12">
        <v>1.1525332769256977</v>
      </c>
      <c r="G565" s="28">
        <v>4</v>
      </c>
      <c r="H565" s="1">
        <v>5241.49</v>
      </c>
      <c r="I565" s="1">
        <v>4274023.29</v>
      </c>
      <c r="J565" s="1">
        <v>4279264.78</v>
      </c>
      <c r="K565" s="30">
        <v>1.05731</v>
      </c>
      <c r="L565" s="1">
        <v>17437827.579999998</v>
      </c>
      <c r="M565" s="1">
        <v>4286061.8099999996</v>
      </c>
      <c r="N565" s="1">
        <v>2010984.41</v>
      </c>
      <c r="O565" s="1">
        <v>811470.1</v>
      </c>
      <c r="P565" s="1">
        <v>559092.22</v>
      </c>
      <c r="Q565" s="1">
        <v>1424455.07</v>
      </c>
      <c r="R565" s="1">
        <v>455491.87</v>
      </c>
      <c r="S565" s="1">
        <v>739072.54</v>
      </c>
      <c r="T565" s="1">
        <v>894594.83</v>
      </c>
      <c r="U565" s="1">
        <v>531508.34</v>
      </c>
      <c r="V565" s="1">
        <v>1335892.1000000001</v>
      </c>
      <c r="W565" s="1">
        <v>1152211.94</v>
      </c>
      <c r="X565" s="1">
        <v>886840.16</v>
      </c>
      <c r="Y565" s="1">
        <v>32525502.969999999</v>
      </c>
      <c r="Z565" s="1">
        <v>476667</v>
      </c>
      <c r="AA565" s="1">
        <v>665557.5</v>
      </c>
      <c r="AB565" s="1">
        <v>1432279.7399999998</v>
      </c>
      <c r="AC565" s="1">
        <v>154409.34</v>
      </c>
      <c r="AD565" s="1">
        <v>1520133.32</v>
      </c>
      <c r="AE565" s="1">
        <v>1923295.1099999996</v>
      </c>
      <c r="AF565" s="1">
        <v>6533112.419999999</v>
      </c>
      <c r="AG565" s="1">
        <v>4701498.18</v>
      </c>
      <c r="AH565" s="1">
        <v>12148599.464459999</v>
      </c>
      <c r="AI565" s="1">
        <v>29555552.07446</v>
      </c>
      <c r="AJ565" s="1">
        <v>4814216.99</v>
      </c>
      <c r="AK565" s="1">
        <v>24741335.084459998</v>
      </c>
      <c r="AL565" s="33">
        <v>29831454.844459996</v>
      </c>
      <c r="AM565" s="1">
        <v>239624.48</v>
      </c>
      <c r="AN565" s="1">
        <v>239624.48</v>
      </c>
      <c r="AO565" s="1">
        <v>250207.27</v>
      </c>
      <c r="AP565" s="1">
        <v>250207.27</v>
      </c>
      <c r="AQ565" s="1">
        <v>65008.53</v>
      </c>
      <c r="AR565" s="1">
        <v>65008.53</v>
      </c>
      <c r="AS565" s="1">
        <v>68032.179999999993</v>
      </c>
      <c r="AT565" s="1">
        <v>68032.179999999993</v>
      </c>
      <c r="AU565" s="1">
        <v>81638.62</v>
      </c>
      <c r="AV565" s="1">
        <v>2854328.28</v>
      </c>
      <c r="AW565" s="1">
        <v>1132604.68</v>
      </c>
      <c r="AX565" s="1">
        <v>445271.85</v>
      </c>
      <c r="AY565" s="1">
        <v>5759588.3499999996</v>
      </c>
      <c r="AZ565" s="1">
        <v>68116546.299999997</v>
      </c>
      <c r="BA565" s="1">
        <v>194966.75</v>
      </c>
      <c r="BB565" s="1">
        <v>19350.100000000002</v>
      </c>
      <c r="BC565" s="1">
        <v>1823427.65</v>
      </c>
    </row>
    <row r="566" spans="1:55" x14ac:dyDescent="0.25">
      <c r="A566" s="143" t="s">
        <v>1150</v>
      </c>
      <c r="B566" s="10" t="s">
        <v>1151</v>
      </c>
      <c r="C566">
        <v>131.97999999999999</v>
      </c>
      <c r="D566" s="1">
        <v>1988202.51</v>
      </c>
      <c r="E566" s="1">
        <v>1122803.44</v>
      </c>
      <c r="F566" s="12">
        <v>0.5647329355800883</v>
      </c>
      <c r="G566" s="28">
        <v>1</v>
      </c>
      <c r="H566" s="1">
        <v>131265.4</v>
      </c>
      <c r="I566" s="1">
        <v>923983.19</v>
      </c>
      <c r="J566" s="1">
        <v>1055248.5899999999</v>
      </c>
      <c r="K566" s="30">
        <v>0.96677999999999997</v>
      </c>
      <c r="L566" s="1">
        <v>446557.57</v>
      </c>
      <c r="M566" s="1">
        <v>148837.63</v>
      </c>
      <c r="N566" s="1">
        <v>49113.77</v>
      </c>
      <c r="O566" s="1">
        <v>15867.52</v>
      </c>
      <c r="P566" s="1">
        <v>15329.08</v>
      </c>
      <c r="Q566" s="1">
        <v>42502.43</v>
      </c>
      <c r="R566" s="1">
        <v>9986.39</v>
      </c>
      <c r="S566" s="1">
        <v>17827.27</v>
      </c>
      <c r="T566" s="1">
        <v>15861.43</v>
      </c>
      <c r="U566" s="1">
        <v>11793.43</v>
      </c>
      <c r="V566" s="1">
        <v>23685.77</v>
      </c>
      <c r="W566" s="1">
        <v>20429.060000000001</v>
      </c>
      <c r="X566" s="1">
        <v>21391.599999999999</v>
      </c>
      <c r="Y566" s="1">
        <v>839182.95000000019</v>
      </c>
      <c r="Z566" s="1">
        <v>11878.2</v>
      </c>
      <c r="AA566" s="1">
        <v>16497.500000000004</v>
      </c>
      <c r="AB566" s="1">
        <v>35502.620000000003</v>
      </c>
      <c r="AC566" s="1">
        <v>3827.4200000000005</v>
      </c>
      <c r="AD566" s="1">
        <v>75360.58</v>
      </c>
      <c r="AE566" s="1">
        <v>102812.42000000001</v>
      </c>
      <c r="AF566" s="1">
        <v>161939.46000000002</v>
      </c>
      <c r="AG566" s="1">
        <v>116538.34000000001</v>
      </c>
      <c r="AH566" s="1">
        <v>371299.49298000004</v>
      </c>
      <c r="AI566" s="1">
        <v>895656.03298000013</v>
      </c>
      <c r="AJ566" s="1">
        <v>119332.35</v>
      </c>
      <c r="AK566" s="1">
        <v>776323.68298000016</v>
      </c>
      <c r="AL566" s="33">
        <v>891691.80298000015</v>
      </c>
      <c r="AM566" s="1">
        <v>34559.480000000003</v>
      </c>
      <c r="AN566" s="1">
        <v>34559.480000000003</v>
      </c>
      <c r="AO566" s="1">
        <v>35941.86</v>
      </c>
      <c r="AP566" s="1">
        <v>35941.86</v>
      </c>
      <c r="AQ566" s="1">
        <v>2764.75</v>
      </c>
      <c r="AR566" s="1">
        <v>2764.75</v>
      </c>
      <c r="AS566" s="1">
        <v>3455.94</v>
      </c>
      <c r="AT566" s="1">
        <v>3455.94</v>
      </c>
      <c r="AU566" s="1">
        <v>4147.13</v>
      </c>
      <c r="AV566" s="1">
        <v>64280.639999999999</v>
      </c>
      <c r="AW566" s="1">
        <v>25506.720000000001</v>
      </c>
      <c r="AX566" s="1">
        <v>9949.06</v>
      </c>
      <c r="AY566" s="1">
        <v>257327.61000000002</v>
      </c>
      <c r="AZ566" s="1">
        <v>1988202.51</v>
      </c>
      <c r="BA566" s="1">
        <v>61323.63</v>
      </c>
      <c r="BB566" s="1">
        <v>1921.7600000000002</v>
      </c>
      <c r="BC566" s="1">
        <v>29064.65</v>
      </c>
    </row>
    <row r="567" spans="1:55" x14ac:dyDescent="0.25">
      <c r="A567" s="143" t="s">
        <v>1152</v>
      </c>
      <c r="B567" s="10" t="s">
        <v>1153</v>
      </c>
      <c r="C567">
        <v>29</v>
      </c>
      <c r="D567" s="1">
        <v>408718.39</v>
      </c>
      <c r="E567" s="1">
        <v>282170.26</v>
      </c>
      <c r="F567" s="12">
        <v>0.69037818435329035</v>
      </c>
      <c r="G567" s="28">
        <v>1</v>
      </c>
      <c r="H567" s="1">
        <v>9574.2999999999993</v>
      </c>
      <c r="I567" s="1">
        <v>241298.43000000002</v>
      </c>
      <c r="J567" s="1">
        <v>250872.73</v>
      </c>
      <c r="K567" s="30">
        <v>0.96677999999999997</v>
      </c>
      <c r="L567" s="1">
        <v>94465.64</v>
      </c>
      <c r="M567" s="1">
        <v>28763.78</v>
      </c>
      <c r="N567" s="1">
        <v>10287.41</v>
      </c>
      <c r="O567" s="1">
        <v>2925.4</v>
      </c>
      <c r="P567" s="1">
        <v>3183.36</v>
      </c>
      <c r="Q567" s="1">
        <v>7971.5</v>
      </c>
      <c r="R567" s="1">
        <v>1174.8599999999999</v>
      </c>
      <c r="S567" s="1">
        <v>3839.72</v>
      </c>
      <c r="T567" s="1">
        <v>3021.22</v>
      </c>
      <c r="U567" s="1">
        <v>2468.39</v>
      </c>
      <c r="V567" s="1">
        <v>4511.57</v>
      </c>
      <c r="W567" s="1">
        <v>3891.25</v>
      </c>
      <c r="X567" s="1">
        <v>4607.42</v>
      </c>
      <c r="Y567" s="1">
        <v>171111.52</v>
      </c>
      <c r="Z567" s="1">
        <v>2610</v>
      </c>
      <c r="AA567" s="1">
        <v>3625</v>
      </c>
      <c r="AB567" s="1">
        <v>7801</v>
      </c>
      <c r="AC567" s="1">
        <v>841</v>
      </c>
      <c r="AD567" s="1">
        <v>16559</v>
      </c>
      <c r="AE567" s="1">
        <v>18720</v>
      </c>
      <c r="AF567" s="1">
        <v>35583</v>
      </c>
      <c r="AG567" s="1">
        <v>25607</v>
      </c>
      <c r="AH567" s="1">
        <v>75879.78</v>
      </c>
      <c r="AI567" s="1">
        <v>187225.78</v>
      </c>
      <c r="AJ567" s="1">
        <v>26220.93</v>
      </c>
      <c r="AK567" s="1">
        <v>161004.85</v>
      </c>
      <c r="AL567" s="33">
        <v>186354.72</v>
      </c>
      <c r="AM567" s="1">
        <v>7603.08</v>
      </c>
      <c r="AN567" s="1">
        <v>7603.08</v>
      </c>
      <c r="AO567" s="1">
        <v>7603.08</v>
      </c>
      <c r="AP567" s="1">
        <v>7603.08</v>
      </c>
      <c r="AQ567" s="1">
        <v>0</v>
      </c>
      <c r="AR567" s="1">
        <v>0</v>
      </c>
      <c r="AS567" s="1">
        <v>0</v>
      </c>
      <c r="AT567" s="1">
        <v>0</v>
      </c>
      <c r="AU567" s="1">
        <v>0</v>
      </c>
      <c r="AV567" s="1">
        <v>13823.79</v>
      </c>
      <c r="AW567" s="1">
        <v>5485.31</v>
      </c>
      <c r="AX567" s="1">
        <v>1530.62</v>
      </c>
      <c r="AY567" s="1">
        <v>51252.04</v>
      </c>
      <c r="AZ567" s="1">
        <v>408718.39</v>
      </c>
      <c r="BA567" s="1">
        <v>4159.2299999999996</v>
      </c>
      <c r="BB567" s="1">
        <v>0</v>
      </c>
      <c r="BC567" s="1">
        <v>1981.3199999999997</v>
      </c>
    </row>
    <row r="568" spans="1:55" x14ac:dyDescent="0.25">
      <c r="A568" s="10" t="s">
        <v>1154</v>
      </c>
      <c r="B568" s="10" t="s">
        <v>1155</v>
      </c>
      <c r="C568">
        <v>261.22000000000003</v>
      </c>
      <c r="D568" s="1">
        <v>3346597.58</v>
      </c>
      <c r="E568" s="1">
        <v>3515252.22</v>
      </c>
      <c r="F568" s="12">
        <v>1.0503958530920829</v>
      </c>
      <c r="G568" s="28">
        <v>4</v>
      </c>
      <c r="H568" s="1">
        <v>257.51</v>
      </c>
      <c r="I568" s="1">
        <v>1192918.2400000005</v>
      </c>
      <c r="J568" s="1">
        <v>1193175.7500000005</v>
      </c>
      <c r="K568" s="30">
        <v>0.9</v>
      </c>
      <c r="L568" s="1">
        <v>790612.6</v>
      </c>
      <c r="M568" s="1">
        <v>192815.1</v>
      </c>
      <c r="N568" s="1">
        <v>82884.84</v>
      </c>
      <c r="O568" s="1">
        <v>33146.400000000001</v>
      </c>
      <c r="P568" s="1">
        <v>27149.23</v>
      </c>
      <c r="Q568" s="1">
        <v>57785.46</v>
      </c>
      <c r="R568" s="1">
        <v>18593.169999999998</v>
      </c>
      <c r="S568" s="1">
        <v>30638.52</v>
      </c>
      <c r="T568" s="1">
        <v>36562.959999999999</v>
      </c>
      <c r="U568" s="1">
        <v>21957.599999999999</v>
      </c>
      <c r="V568" s="1">
        <v>54599.22</v>
      </c>
      <c r="W568" s="1">
        <v>47092.03</v>
      </c>
      <c r="X568" s="1">
        <v>36764.28</v>
      </c>
      <c r="Y568" s="1">
        <v>1430601.41</v>
      </c>
      <c r="Z568" s="1">
        <v>23292.9</v>
      </c>
      <c r="AA568" s="1">
        <v>32652.5</v>
      </c>
      <c r="AB568" s="1">
        <v>70268.179999999993</v>
      </c>
      <c r="AC568" s="1">
        <v>7575.3799999999992</v>
      </c>
      <c r="AD568" s="1">
        <v>74578.31</v>
      </c>
      <c r="AE568" s="1">
        <v>92157.11</v>
      </c>
      <c r="AF568" s="1">
        <v>320516.94</v>
      </c>
      <c r="AG568" s="1">
        <v>230657.26</v>
      </c>
      <c r="AH568" s="1">
        <v>675984.26321999996</v>
      </c>
      <c r="AI568" s="1">
        <v>1527682.8432200002</v>
      </c>
      <c r="AJ568" s="1">
        <v>236187.28</v>
      </c>
      <c r="AK568" s="1">
        <v>1291495.5632199999</v>
      </c>
      <c r="AL568" s="33">
        <v>1504064.1132199999</v>
      </c>
      <c r="AM568" s="1">
        <v>54049.46</v>
      </c>
      <c r="AN568" s="1">
        <v>54049.46</v>
      </c>
      <c r="AO568" s="1">
        <v>55979.8</v>
      </c>
      <c r="AP568" s="1">
        <v>55979.8</v>
      </c>
      <c r="AQ568" s="1">
        <v>1286.8900000000001</v>
      </c>
      <c r="AR568" s="1">
        <v>1286.8900000000001</v>
      </c>
      <c r="AS568" s="1">
        <v>1286.8900000000001</v>
      </c>
      <c r="AT568" s="1">
        <v>1286.8900000000001</v>
      </c>
      <c r="AU568" s="1">
        <v>1930.33</v>
      </c>
      <c r="AV568" s="1">
        <v>119037.51</v>
      </c>
      <c r="AW568" s="1">
        <v>47234.38</v>
      </c>
      <c r="AX568" s="1">
        <v>18523.669999999998</v>
      </c>
      <c r="AY568" s="1">
        <v>411931.97000000003</v>
      </c>
      <c r="AZ568" s="1">
        <v>3346597.58</v>
      </c>
      <c r="BA568" s="1">
        <v>155930.75999999998</v>
      </c>
      <c r="BB568" s="1">
        <v>24.12</v>
      </c>
      <c r="BC568" s="1">
        <v>48945.99</v>
      </c>
    </row>
    <row r="569" spans="1:55" x14ac:dyDescent="0.25">
      <c r="A569" s="10" t="s">
        <v>1156</v>
      </c>
      <c r="B569" s="10" t="s">
        <v>1157</v>
      </c>
      <c r="C569">
        <v>950.63</v>
      </c>
      <c r="D569" s="1">
        <v>12124647.109999999</v>
      </c>
      <c r="E569" s="1">
        <v>9475044.5800000001</v>
      </c>
      <c r="F569" s="12">
        <v>0.78146971982263325</v>
      </c>
      <c r="G569" s="28">
        <v>2</v>
      </c>
      <c r="H569" s="1">
        <v>49541.86</v>
      </c>
      <c r="I569" s="1">
        <v>3614620.0700000003</v>
      </c>
      <c r="J569" s="1">
        <v>3664161.93</v>
      </c>
      <c r="K569" s="30">
        <v>0.9</v>
      </c>
      <c r="L569" s="1">
        <v>2810140.11</v>
      </c>
      <c r="M569" s="1">
        <v>687671.45</v>
      </c>
      <c r="N569" s="1">
        <v>304614.49</v>
      </c>
      <c r="O569" s="1">
        <v>122937.35</v>
      </c>
      <c r="P569" s="1">
        <v>94741.63</v>
      </c>
      <c r="Q569" s="1">
        <v>215718.71</v>
      </c>
      <c r="R569" s="1">
        <v>68904.100000000006</v>
      </c>
      <c r="S569" s="1">
        <v>112085.91</v>
      </c>
      <c r="T569" s="1">
        <v>135704.85999999999</v>
      </c>
      <c r="U569" s="1">
        <v>80681.429999999993</v>
      </c>
      <c r="V569" s="1">
        <v>202647.1</v>
      </c>
      <c r="W569" s="1">
        <v>174783.88</v>
      </c>
      <c r="X569" s="1">
        <v>134495.99</v>
      </c>
      <c r="Y569" s="1">
        <v>5145127.01</v>
      </c>
      <c r="Z569" s="1">
        <v>84799.8</v>
      </c>
      <c r="AA569" s="1">
        <v>118828.75</v>
      </c>
      <c r="AB569" s="1">
        <v>255719.47</v>
      </c>
      <c r="AC569" s="1">
        <v>27568.269999999997</v>
      </c>
      <c r="AD569" s="1">
        <v>542809.73</v>
      </c>
      <c r="AE569" s="1">
        <v>338738.7</v>
      </c>
      <c r="AF569" s="1">
        <v>1166423.01</v>
      </c>
      <c r="AG569" s="1">
        <v>839406.29</v>
      </c>
      <c r="AH569" s="1">
        <v>2378785.6461299998</v>
      </c>
      <c r="AI569" s="1">
        <v>5753079.6661299998</v>
      </c>
      <c r="AJ569" s="1">
        <v>859531.12</v>
      </c>
      <c r="AK569" s="1">
        <v>4893548.5461299988</v>
      </c>
      <c r="AL569" s="33">
        <v>5667126.5461299988</v>
      </c>
      <c r="AM569" s="1">
        <v>154427.04</v>
      </c>
      <c r="AN569" s="1">
        <v>154427.04</v>
      </c>
      <c r="AO569" s="1">
        <v>160861.5</v>
      </c>
      <c r="AP569" s="1">
        <v>160861.5</v>
      </c>
      <c r="AQ569" s="1">
        <v>1286.8900000000001</v>
      </c>
      <c r="AR569" s="1">
        <v>1286.8900000000001</v>
      </c>
      <c r="AS569" s="1">
        <v>1930.33</v>
      </c>
      <c r="AT569" s="1">
        <v>1930.33</v>
      </c>
      <c r="AU569" s="1">
        <v>1930.33</v>
      </c>
      <c r="AV569" s="1">
        <v>433682.6</v>
      </c>
      <c r="AW569" s="1">
        <v>172086.35</v>
      </c>
      <c r="AX569" s="1">
        <v>67682.649999999994</v>
      </c>
      <c r="AY569" s="1">
        <v>1312393.45</v>
      </c>
      <c r="AZ569" s="1">
        <v>12124647.109999999</v>
      </c>
      <c r="BA569" s="1">
        <v>317456.35000000003</v>
      </c>
      <c r="BB569" s="1">
        <v>127.25</v>
      </c>
      <c r="BC569" s="1">
        <v>364902.55</v>
      </c>
    </row>
    <row r="570" spans="1:55" x14ac:dyDescent="0.25">
      <c r="A570" s="10" t="s">
        <v>1158</v>
      </c>
      <c r="B570" s="10" t="s">
        <v>1159</v>
      </c>
      <c r="C570">
        <v>261.63</v>
      </c>
      <c r="D570" s="1">
        <v>3354836.84</v>
      </c>
      <c r="E570" s="1">
        <v>2671805.62</v>
      </c>
      <c r="F570" s="12">
        <v>0.79640404211132965</v>
      </c>
      <c r="G570" s="28">
        <v>2</v>
      </c>
      <c r="H570" s="1">
        <v>11386.66</v>
      </c>
      <c r="I570" s="1">
        <v>789136.95000000007</v>
      </c>
      <c r="J570" s="1">
        <v>800523.6100000001</v>
      </c>
      <c r="K570" s="30">
        <v>0.9</v>
      </c>
      <c r="L570" s="1">
        <v>784928.88</v>
      </c>
      <c r="M570" s="1">
        <v>188959.21</v>
      </c>
      <c r="N570" s="1">
        <v>83227.13</v>
      </c>
      <c r="O570" s="1">
        <v>33056.120000000003</v>
      </c>
      <c r="P570" s="1">
        <v>26503.79</v>
      </c>
      <c r="Q570" s="1">
        <v>57597.38</v>
      </c>
      <c r="R570" s="1">
        <v>18593.169999999998</v>
      </c>
      <c r="S570" s="1">
        <v>30383.19</v>
      </c>
      <c r="T570" s="1">
        <v>36562.959999999999</v>
      </c>
      <c r="U570" s="1">
        <v>21957.599999999999</v>
      </c>
      <c r="V570" s="1">
        <v>54599.22</v>
      </c>
      <c r="W570" s="1">
        <v>47092.03</v>
      </c>
      <c r="X570" s="1">
        <v>36457.910000000003</v>
      </c>
      <c r="Y570" s="1">
        <v>1419918.5899999999</v>
      </c>
      <c r="Z570" s="1">
        <v>23472</v>
      </c>
      <c r="AA570" s="1">
        <v>32703.75</v>
      </c>
      <c r="AB570" s="1">
        <v>70378.47</v>
      </c>
      <c r="AC570" s="1">
        <v>7587.2699999999986</v>
      </c>
      <c r="AD570" s="1">
        <v>149390.72999999998</v>
      </c>
      <c r="AE570" s="1">
        <v>88938.54</v>
      </c>
      <c r="AF570" s="1">
        <v>321020.01</v>
      </c>
      <c r="AG570" s="1">
        <v>231019.29</v>
      </c>
      <c r="AH570" s="1">
        <v>660095.24612999998</v>
      </c>
      <c r="AI570" s="1">
        <v>1584605.3061299999</v>
      </c>
      <c r="AJ570" s="1">
        <v>236557.99</v>
      </c>
      <c r="AK570" s="1">
        <v>1348047.3161300002</v>
      </c>
      <c r="AL570" s="33">
        <v>1560949.5061300001</v>
      </c>
      <c r="AM570" s="1">
        <v>46328.11</v>
      </c>
      <c r="AN570" s="1">
        <v>46328.11</v>
      </c>
      <c r="AO570" s="1">
        <v>48258.45</v>
      </c>
      <c r="AP570" s="1">
        <v>48258.45</v>
      </c>
      <c r="AQ570" s="1">
        <v>0</v>
      </c>
      <c r="AR570" s="1">
        <v>0</v>
      </c>
      <c r="AS570" s="1">
        <v>0</v>
      </c>
      <c r="AT570" s="1">
        <v>0</v>
      </c>
      <c r="AU570" s="1">
        <v>0</v>
      </c>
      <c r="AV570" s="1">
        <v>119037.51</v>
      </c>
      <c r="AW570" s="1">
        <v>47234.38</v>
      </c>
      <c r="AX570" s="1">
        <v>18523.669999999998</v>
      </c>
      <c r="AY570" s="1">
        <v>373968.68</v>
      </c>
      <c r="AZ570" s="1">
        <v>3354836.84</v>
      </c>
      <c r="BA570" s="1">
        <v>52692.950000000004</v>
      </c>
      <c r="BB570" s="1">
        <v>0</v>
      </c>
      <c r="BC570" s="1">
        <v>46271.110000000008</v>
      </c>
    </row>
    <row r="571" spans="1:55" x14ac:dyDescent="0.25">
      <c r="A571" s="10" t="s">
        <v>1160</v>
      </c>
      <c r="B571" s="10" t="s">
        <v>1161</v>
      </c>
      <c r="C571">
        <v>872.95</v>
      </c>
      <c r="D571" s="1">
        <v>11975878.57</v>
      </c>
      <c r="E571" s="1">
        <v>8838159.2599999998</v>
      </c>
      <c r="F571" s="12">
        <v>0.73799673304469715</v>
      </c>
      <c r="G571" s="28">
        <v>2</v>
      </c>
      <c r="H571" s="1">
        <v>91061.99</v>
      </c>
      <c r="I571" s="1">
        <v>5228569.55</v>
      </c>
      <c r="J571" s="1">
        <v>5319631.54</v>
      </c>
      <c r="K571" s="30">
        <v>0.9</v>
      </c>
      <c r="L571" s="1">
        <v>2725554.93</v>
      </c>
      <c r="M571" s="1">
        <v>662503.19999999995</v>
      </c>
      <c r="N571" s="1">
        <v>279077.59000000003</v>
      </c>
      <c r="O571" s="1">
        <v>112585.68</v>
      </c>
      <c r="P571" s="1">
        <v>96811.53</v>
      </c>
      <c r="Q571" s="1">
        <v>197063.91</v>
      </c>
      <c r="R571" s="1">
        <v>62341.81</v>
      </c>
      <c r="S571" s="1">
        <v>102639.03999999999</v>
      </c>
      <c r="T571" s="1">
        <v>124454.71</v>
      </c>
      <c r="U571" s="1">
        <v>73787.759999999995</v>
      </c>
      <c r="V571" s="1">
        <v>185847.34</v>
      </c>
      <c r="W571" s="1">
        <v>160294.03</v>
      </c>
      <c r="X571" s="1">
        <v>123160.33</v>
      </c>
      <c r="Y571" s="1">
        <v>4906121.8599999994</v>
      </c>
      <c r="Z571" s="1">
        <v>77980.5</v>
      </c>
      <c r="AA571" s="1">
        <v>109118.75</v>
      </c>
      <c r="AB571" s="1">
        <v>234823.55</v>
      </c>
      <c r="AC571" s="1">
        <v>25315.55</v>
      </c>
      <c r="AD571" s="1">
        <v>498454.44999999995</v>
      </c>
      <c r="AE571" s="1">
        <v>306049.13</v>
      </c>
      <c r="AF571" s="1">
        <v>1071109.6499999999</v>
      </c>
      <c r="AG571" s="1">
        <v>770814.85000000009</v>
      </c>
      <c r="AH571" s="1">
        <v>2393673.9544500001</v>
      </c>
      <c r="AI571" s="1">
        <v>5487340.3844499998</v>
      </c>
      <c r="AJ571" s="1">
        <v>789295.2</v>
      </c>
      <c r="AK571" s="1">
        <v>4698045.1844499996</v>
      </c>
      <c r="AL571" s="33">
        <v>5408410.8644499993</v>
      </c>
      <c r="AM571" s="1">
        <v>241935.69</v>
      </c>
      <c r="AN571" s="1">
        <v>241935.69</v>
      </c>
      <c r="AO571" s="1">
        <v>251587.38</v>
      </c>
      <c r="AP571" s="1">
        <v>251587.38</v>
      </c>
      <c r="AQ571" s="1">
        <v>10295.129999999999</v>
      </c>
      <c r="AR571" s="1">
        <v>10295.129999999999</v>
      </c>
      <c r="AS571" s="1">
        <v>10938.58</v>
      </c>
      <c r="AT571" s="1">
        <v>10938.58</v>
      </c>
      <c r="AU571" s="1">
        <v>13512.36</v>
      </c>
      <c r="AV571" s="1">
        <v>398293.07</v>
      </c>
      <c r="AW571" s="1">
        <v>158043.69</v>
      </c>
      <c r="AX571" s="1">
        <v>61983.06</v>
      </c>
      <c r="AY571" s="1">
        <v>1661345.74</v>
      </c>
      <c r="AZ571" s="1">
        <v>11975878.57</v>
      </c>
      <c r="BA571" s="1">
        <v>1052449.6499999999</v>
      </c>
      <c r="BB571" s="1">
        <v>4024.1400000000003</v>
      </c>
      <c r="BC571" s="1">
        <v>228951.93</v>
      </c>
    </row>
    <row r="572" spans="1:55" x14ac:dyDescent="0.25">
      <c r="A572" s="10" t="s">
        <v>1162</v>
      </c>
      <c r="B572" s="10" t="s">
        <v>1163</v>
      </c>
      <c r="C572">
        <v>847.39</v>
      </c>
      <c r="D572" s="1">
        <v>11725509.789999999</v>
      </c>
      <c r="E572" s="1">
        <v>8299345.9199999999</v>
      </c>
      <c r="F572" s="12">
        <v>0.7078025662541364</v>
      </c>
      <c r="G572" s="28">
        <v>1</v>
      </c>
      <c r="H572" s="1">
        <v>180239.03</v>
      </c>
      <c r="I572" s="1">
        <v>4509262.9400000004</v>
      </c>
      <c r="J572" s="1">
        <v>4689501.9700000007</v>
      </c>
      <c r="K572" s="30">
        <v>0.9</v>
      </c>
      <c r="L572" s="1">
        <v>2656392.4900000002</v>
      </c>
      <c r="M572" s="1">
        <v>658984.72</v>
      </c>
      <c r="N572" s="1">
        <v>272190.32</v>
      </c>
      <c r="O572" s="1">
        <v>108041.79</v>
      </c>
      <c r="P572" s="1">
        <v>94689.47</v>
      </c>
      <c r="Q572" s="1">
        <v>193242.29</v>
      </c>
      <c r="R572" s="1">
        <v>60701.23</v>
      </c>
      <c r="S572" s="1">
        <v>99830.51</v>
      </c>
      <c r="T572" s="1">
        <v>118829.64</v>
      </c>
      <c r="U572" s="1">
        <v>71489.88</v>
      </c>
      <c r="V572" s="1">
        <v>177447.46</v>
      </c>
      <c r="W572" s="1">
        <v>153049.1</v>
      </c>
      <c r="X572" s="1">
        <v>119790.27</v>
      </c>
      <c r="Y572" s="1">
        <v>4784679.169999999</v>
      </c>
      <c r="Z572" s="1">
        <v>75702.599999999991</v>
      </c>
      <c r="AA572" s="1">
        <v>105923.75</v>
      </c>
      <c r="AB572" s="1">
        <v>227947.90999999997</v>
      </c>
      <c r="AC572" s="1">
        <v>24574.309999999998</v>
      </c>
      <c r="AD572" s="1">
        <v>483859.69</v>
      </c>
      <c r="AE572" s="1">
        <v>315884.45999999996</v>
      </c>
      <c r="AF572" s="1">
        <v>1039747.5299999999</v>
      </c>
      <c r="AG572" s="1">
        <v>748245.36999999988</v>
      </c>
      <c r="AH572" s="1">
        <v>2343779.8278900003</v>
      </c>
      <c r="AI572" s="1">
        <v>5365665.4478900004</v>
      </c>
      <c r="AJ572" s="1">
        <v>766184.61</v>
      </c>
      <c r="AK572" s="1">
        <v>4599480.8378900001</v>
      </c>
      <c r="AL572" s="33">
        <v>5289046.9778899997</v>
      </c>
      <c r="AM572" s="1">
        <v>236144.68</v>
      </c>
      <c r="AN572" s="1">
        <v>236144.68</v>
      </c>
      <c r="AO572" s="1">
        <v>245796.37</v>
      </c>
      <c r="AP572" s="1">
        <v>245796.37</v>
      </c>
      <c r="AQ572" s="1">
        <v>16729.59</v>
      </c>
      <c r="AR572" s="1">
        <v>16729.59</v>
      </c>
      <c r="AS572" s="1">
        <v>17373.04</v>
      </c>
      <c r="AT572" s="1">
        <v>17373.04</v>
      </c>
      <c r="AU572" s="1">
        <v>20590.27</v>
      </c>
      <c r="AV572" s="1">
        <v>386067.6</v>
      </c>
      <c r="AW572" s="1">
        <v>153192.6</v>
      </c>
      <c r="AX572" s="1">
        <v>59845.71</v>
      </c>
      <c r="AY572" s="1">
        <v>1651783.54</v>
      </c>
      <c r="AZ572" s="1">
        <v>11725509.789999999</v>
      </c>
      <c r="BA572" s="1">
        <v>761333.07000000018</v>
      </c>
      <c r="BB572" s="1">
        <v>33783.74</v>
      </c>
      <c r="BC572" s="1">
        <v>230684.42</v>
      </c>
    </row>
    <row r="573" spans="1:55" x14ac:dyDescent="0.25">
      <c r="A573" s="10" t="s">
        <v>1164</v>
      </c>
      <c r="B573" s="10" t="s">
        <v>1165</v>
      </c>
      <c r="C573">
        <v>501.79</v>
      </c>
      <c r="D573" s="1">
        <v>6845115.9100000001</v>
      </c>
      <c r="E573" s="1">
        <v>6277208.7499999991</v>
      </c>
      <c r="F573" s="12">
        <v>0.91703469050533559</v>
      </c>
      <c r="G573" s="28">
        <v>3</v>
      </c>
      <c r="H573" s="1">
        <v>11217.82</v>
      </c>
      <c r="I573" s="1">
        <v>1703618.42</v>
      </c>
      <c r="J573" s="1">
        <v>1714836.24</v>
      </c>
      <c r="K573" s="30">
        <v>0.9</v>
      </c>
      <c r="L573" s="1">
        <v>1563200.29</v>
      </c>
      <c r="M573" s="1">
        <v>388776.22</v>
      </c>
      <c r="N573" s="1">
        <v>161406.35999999999</v>
      </c>
      <c r="O573" s="1">
        <v>64020.87</v>
      </c>
      <c r="P573" s="1">
        <v>54920.58</v>
      </c>
      <c r="Q573" s="1">
        <v>114801.46</v>
      </c>
      <c r="R573" s="1">
        <v>35545.769999999997</v>
      </c>
      <c r="S573" s="1">
        <v>58979.15</v>
      </c>
      <c r="T573" s="1">
        <v>70313.399999999994</v>
      </c>
      <c r="U573" s="1">
        <v>42383.28</v>
      </c>
      <c r="V573" s="1">
        <v>104998.5</v>
      </c>
      <c r="W573" s="1">
        <v>90561.600000000006</v>
      </c>
      <c r="X573" s="1">
        <v>70771.23</v>
      </c>
      <c r="Y573" s="1">
        <v>2820678.71</v>
      </c>
      <c r="Z573" s="1">
        <v>44936.1</v>
      </c>
      <c r="AA573" s="1">
        <v>62723.75</v>
      </c>
      <c r="AB573" s="1">
        <v>134981.51</v>
      </c>
      <c r="AC573" s="1">
        <v>14551.91</v>
      </c>
      <c r="AD573" s="1">
        <v>286522.08999999997</v>
      </c>
      <c r="AE573" s="1">
        <v>189116.56999999998</v>
      </c>
      <c r="AF573" s="1">
        <v>615696.33000000007</v>
      </c>
      <c r="AG573" s="1">
        <v>443080.57000000007</v>
      </c>
      <c r="AH573" s="1">
        <v>1363072.49229</v>
      </c>
      <c r="AI573" s="1">
        <v>3154681.32229</v>
      </c>
      <c r="AJ573" s="1">
        <v>453703.46</v>
      </c>
      <c r="AK573" s="1">
        <v>2700977.8622900001</v>
      </c>
      <c r="AL573" s="33">
        <v>3109310.9722899999</v>
      </c>
      <c r="AM573" s="1">
        <v>131262.98000000001</v>
      </c>
      <c r="AN573" s="1">
        <v>131262.98000000001</v>
      </c>
      <c r="AO573" s="1">
        <v>137053.99</v>
      </c>
      <c r="AP573" s="1">
        <v>137053.99</v>
      </c>
      <c r="AQ573" s="1">
        <v>4504.12</v>
      </c>
      <c r="AR573" s="1">
        <v>4504.12</v>
      </c>
      <c r="AS573" s="1">
        <v>4504.12</v>
      </c>
      <c r="AT573" s="1">
        <v>4504.12</v>
      </c>
      <c r="AU573" s="1">
        <v>5791.01</v>
      </c>
      <c r="AV573" s="1">
        <v>228423.33</v>
      </c>
      <c r="AW573" s="1">
        <v>90638.95</v>
      </c>
      <c r="AX573" s="1">
        <v>35622.449999999997</v>
      </c>
      <c r="AY573" s="1">
        <v>915126.1599999998</v>
      </c>
      <c r="AZ573" s="1">
        <v>6845115.9100000001</v>
      </c>
      <c r="BA573" s="1">
        <v>467830.28</v>
      </c>
      <c r="BB573" s="1">
        <v>72.740000000000009</v>
      </c>
      <c r="BC573" s="1">
        <v>93655.27</v>
      </c>
    </row>
    <row r="574" spans="1:55" x14ac:dyDescent="0.25">
      <c r="A574" s="10" t="s">
        <v>1166</v>
      </c>
      <c r="B574" s="10" t="s">
        <v>1167</v>
      </c>
      <c r="C574">
        <v>103.04</v>
      </c>
      <c r="D574" s="1">
        <v>1254593.3400000001</v>
      </c>
      <c r="E574" s="1">
        <v>1650654.76</v>
      </c>
      <c r="F574" s="12">
        <v>1.3156890821690477</v>
      </c>
      <c r="G574" s="28">
        <v>4</v>
      </c>
      <c r="H574" s="1">
        <v>96.53</v>
      </c>
      <c r="I574" s="1">
        <v>235490.47</v>
      </c>
      <c r="J574" s="1">
        <v>235587</v>
      </c>
      <c r="K574" s="30">
        <v>0.9</v>
      </c>
      <c r="L574" s="1">
        <v>304377.45</v>
      </c>
      <c r="M574" s="1">
        <v>73252.3</v>
      </c>
      <c r="N574" s="1">
        <v>32010.43</v>
      </c>
      <c r="O574" s="1">
        <v>12713.89</v>
      </c>
      <c r="P574" s="1">
        <v>10051.73</v>
      </c>
      <c r="Q574" s="1">
        <v>21800.99</v>
      </c>
      <c r="R574" s="1">
        <v>6562.29</v>
      </c>
      <c r="S574" s="1">
        <v>11744.76</v>
      </c>
      <c r="T574" s="1">
        <v>14062.68</v>
      </c>
      <c r="U574" s="1">
        <v>8425.59</v>
      </c>
      <c r="V574" s="1">
        <v>20999.7</v>
      </c>
      <c r="W574" s="1">
        <v>18112.32</v>
      </c>
      <c r="X574" s="1">
        <v>14092.97</v>
      </c>
      <c r="Y574" s="1">
        <v>548207.1</v>
      </c>
      <c r="Z574" s="1">
        <v>9206.1000000000022</v>
      </c>
      <c r="AA574" s="1">
        <v>12880</v>
      </c>
      <c r="AB574" s="1">
        <v>27717.760000000002</v>
      </c>
      <c r="AC574" s="1">
        <v>2988.16</v>
      </c>
      <c r="AD574" s="1">
        <v>29417.91</v>
      </c>
      <c r="AE574" s="1">
        <v>34550.770000000004</v>
      </c>
      <c r="AF574" s="1">
        <v>126430.08000000002</v>
      </c>
      <c r="AG574" s="1">
        <v>90984.320000000007</v>
      </c>
      <c r="AH574" s="1">
        <v>250883.04804000002</v>
      </c>
      <c r="AI574" s="1">
        <v>585058.14804000012</v>
      </c>
      <c r="AJ574" s="1">
        <v>93165.67</v>
      </c>
      <c r="AK574" s="1">
        <v>491892.47804000013</v>
      </c>
      <c r="AL574" s="33">
        <v>575741.57804000017</v>
      </c>
      <c r="AM574" s="1">
        <v>14155.81</v>
      </c>
      <c r="AN574" s="1">
        <v>14155.81</v>
      </c>
      <c r="AO574" s="1">
        <v>14799.25</v>
      </c>
      <c r="AP574" s="1">
        <v>14799.25</v>
      </c>
      <c r="AQ574" s="1">
        <v>0</v>
      </c>
      <c r="AR574" s="1">
        <v>0</v>
      </c>
      <c r="AS574" s="1">
        <v>0</v>
      </c>
      <c r="AT574" s="1">
        <v>0</v>
      </c>
      <c r="AU574" s="1">
        <v>0</v>
      </c>
      <c r="AV574" s="1">
        <v>46971.55</v>
      </c>
      <c r="AW574" s="1">
        <v>18638.43</v>
      </c>
      <c r="AX574" s="1">
        <v>7124.49</v>
      </c>
      <c r="AY574" s="1">
        <v>130644.59000000001</v>
      </c>
      <c r="AZ574" s="1">
        <v>1254593.3400000001</v>
      </c>
      <c r="BA574" s="1">
        <v>28947.339999999997</v>
      </c>
      <c r="BB574" s="1">
        <v>0</v>
      </c>
      <c r="BC574" s="1">
        <v>17804.460000000003</v>
      </c>
    </row>
    <row r="575" spans="1:55" x14ac:dyDescent="0.25">
      <c r="A575" s="10" t="s">
        <v>1168</v>
      </c>
      <c r="B575" s="10" t="s">
        <v>1169</v>
      </c>
      <c r="C575">
        <v>939.94</v>
      </c>
      <c r="D575" s="1">
        <v>13759538.210000001</v>
      </c>
      <c r="E575" s="1">
        <v>10009625.440000001</v>
      </c>
      <c r="F575" s="12">
        <v>0.72746812336516642</v>
      </c>
      <c r="G575" s="28">
        <v>1</v>
      </c>
      <c r="H575" s="1">
        <v>115092.26</v>
      </c>
      <c r="I575" s="1">
        <v>5220809.54</v>
      </c>
      <c r="J575" s="1">
        <v>5335901.8</v>
      </c>
      <c r="K575" s="30">
        <v>0.96677999999999997</v>
      </c>
      <c r="L575" s="1">
        <v>3142869.06</v>
      </c>
      <c r="M575" s="1">
        <v>770791.89</v>
      </c>
      <c r="N575" s="1">
        <v>323362.15000000002</v>
      </c>
      <c r="O575" s="1">
        <v>130180.42</v>
      </c>
      <c r="P575" s="1">
        <v>114929.69</v>
      </c>
      <c r="Q575" s="1">
        <v>229576.03</v>
      </c>
      <c r="R575" s="1">
        <v>72254.48</v>
      </c>
      <c r="S575" s="1">
        <v>118757.09</v>
      </c>
      <c r="T575" s="1">
        <v>143508.24</v>
      </c>
      <c r="U575" s="1">
        <v>85570.93</v>
      </c>
      <c r="V575" s="1">
        <v>214299.83</v>
      </c>
      <c r="W575" s="1">
        <v>184834.41</v>
      </c>
      <c r="X575" s="1">
        <v>142500.98000000001</v>
      </c>
      <c r="Y575" s="1">
        <v>5673435.200000002</v>
      </c>
      <c r="Z575" s="1">
        <v>83995.199999999997</v>
      </c>
      <c r="AA575" s="1">
        <v>117492.5</v>
      </c>
      <c r="AB575" s="1">
        <v>252843.86</v>
      </c>
      <c r="AC575" s="1">
        <v>27258.260000000002</v>
      </c>
      <c r="AD575" s="1">
        <v>536705.74</v>
      </c>
      <c r="AE575" s="1">
        <v>339643.33999999997</v>
      </c>
      <c r="AF575" s="1">
        <v>1153306.3799999999</v>
      </c>
      <c r="AG575" s="1">
        <v>829967.02</v>
      </c>
      <c r="AH575" s="1">
        <v>2641325.6699400004</v>
      </c>
      <c r="AI575" s="1">
        <v>5982537.9699400002</v>
      </c>
      <c r="AJ575" s="1">
        <v>849865.54</v>
      </c>
      <c r="AK575" s="1">
        <v>5132672.4299400011</v>
      </c>
      <c r="AL575" s="33">
        <v>5954305.4299400011</v>
      </c>
      <c r="AM575" s="1">
        <v>268872.78999999998</v>
      </c>
      <c r="AN575" s="1">
        <v>268872.78999999998</v>
      </c>
      <c r="AO575" s="1">
        <v>279931.82</v>
      </c>
      <c r="AP575" s="1">
        <v>279931.82</v>
      </c>
      <c r="AQ575" s="1">
        <v>60133.5</v>
      </c>
      <c r="AR575" s="1">
        <v>60133.5</v>
      </c>
      <c r="AS575" s="1">
        <v>62207.07</v>
      </c>
      <c r="AT575" s="1">
        <v>62207.07</v>
      </c>
      <c r="AU575" s="1">
        <v>75339.67</v>
      </c>
      <c r="AV575" s="1">
        <v>460332.33</v>
      </c>
      <c r="AW575" s="1">
        <v>182661.03</v>
      </c>
      <c r="AX575" s="1">
        <v>71174.080000000002</v>
      </c>
      <c r="AY575" s="1">
        <v>2131797.4700000002</v>
      </c>
      <c r="AZ575" s="1">
        <v>13759538.210000001</v>
      </c>
      <c r="BA575" s="1">
        <v>915267.89999999991</v>
      </c>
      <c r="BB575" s="1">
        <v>64062.130000000005</v>
      </c>
      <c r="BC575" s="1">
        <v>472896.52999999991</v>
      </c>
    </row>
    <row r="576" spans="1:55" x14ac:dyDescent="0.25">
      <c r="A576" s="10" t="s">
        <v>1170</v>
      </c>
      <c r="B576" s="10" t="s">
        <v>1171</v>
      </c>
      <c r="C576">
        <v>1630.86</v>
      </c>
      <c r="D576" s="1">
        <v>21070445.82</v>
      </c>
      <c r="E576" s="1">
        <v>19655226.57</v>
      </c>
      <c r="F576" s="12">
        <v>0.93283391998015164</v>
      </c>
      <c r="G576" s="28">
        <v>3</v>
      </c>
      <c r="H576" s="1">
        <v>34530.400000000001</v>
      </c>
      <c r="I576" s="1">
        <v>2816163.3299999996</v>
      </c>
      <c r="J576" s="1">
        <v>2850693.7299999995</v>
      </c>
      <c r="K576" s="30">
        <v>0.96677999999999997</v>
      </c>
      <c r="L576" s="1">
        <v>5045318.17</v>
      </c>
      <c r="M576" s="1">
        <v>1222793.6399999999</v>
      </c>
      <c r="N576" s="1">
        <v>559701.56999999995</v>
      </c>
      <c r="O576" s="1">
        <v>227369.23</v>
      </c>
      <c r="P576" s="1">
        <v>167474.42000000001</v>
      </c>
      <c r="Q576" s="1">
        <v>393414.63</v>
      </c>
      <c r="R576" s="1">
        <v>126298.49</v>
      </c>
      <c r="S576" s="1">
        <v>205973.62</v>
      </c>
      <c r="T576" s="1">
        <v>251517.07</v>
      </c>
      <c r="U576" s="1">
        <v>148652.07</v>
      </c>
      <c r="V576" s="1">
        <v>375588.66</v>
      </c>
      <c r="W576" s="1">
        <v>323946.63</v>
      </c>
      <c r="X576" s="1">
        <v>247155.28</v>
      </c>
      <c r="Y576" s="1">
        <v>9295203.4800000004</v>
      </c>
      <c r="Z576" s="1">
        <v>144925.20000000001</v>
      </c>
      <c r="AA576" s="1">
        <v>203857.5</v>
      </c>
      <c r="AB576" s="1">
        <v>438701.33999999997</v>
      </c>
      <c r="AC576" s="1">
        <v>47294.94</v>
      </c>
      <c r="AD576" s="1">
        <v>931221.05999999994</v>
      </c>
      <c r="AE576" s="1">
        <v>560844.91999999993</v>
      </c>
      <c r="AF576" s="1">
        <v>2001065.22</v>
      </c>
      <c r="AG576" s="1">
        <v>1440049.38</v>
      </c>
      <c r="AH576" s="1">
        <v>3933497.49486</v>
      </c>
      <c r="AI576" s="1">
        <v>9701457.0548599996</v>
      </c>
      <c r="AJ576" s="1">
        <v>1474574.68</v>
      </c>
      <c r="AK576" s="1">
        <v>8226882.374859998</v>
      </c>
      <c r="AL576" s="33">
        <v>9652471.6748599987</v>
      </c>
      <c r="AM576" s="1">
        <v>204592.14</v>
      </c>
      <c r="AN576" s="1">
        <v>204592.14</v>
      </c>
      <c r="AO576" s="1">
        <v>213577.61</v>
      </c>
      <c r="AP576" s="1">
        <v>213577.61</v>
      </c>
      <c r="AQ576" s="1">
        <v>8294.27</v>
      </c>
      <c r="AR576" s="1">
        <v>8294.27</v>
      </c>
      <c r="AS576" s="1">
        <v>8985.4599999999991</v>
      </c>
      <c r="AT576" s="1">
        <v>8985.4599999999991</v>
      </c>
      <c r="AU576" s="1">
        <v>11059.03</v>
      </c>
      <c r="AV576" s="1">
        <v>799015.28</v>
      </c>
      <c r="AW576" s="1">
        <v>317051.28000000003</v>
      </c>
      <c r="AX576" s="1">
        <v>124745.97</v>
      </c>
      <c r="AY576" s="1">
        <v>2122770.52</v>
      </c>
      <c r="AZ576" s="1">
        <v>21070445.82</v>
      </c>
      <c r="BA576" s="1">
        <v>255539.06</v>
      </c>
      <c r="BB576" s="1">
        <v>210.84</v>
      </c>
      <c r="BC576" s="1">
        <v>533980.42999999993</v>
      </c>
    </row>
    <row r="577" spans="1:55" x14ac:dyDescent="0.25">
      <c r="A577" s="10" t="s">
        <v>1172</v>
      </c>
      <c r="B577" s="10" t="s">
        <v>1173</v>
      </c>
      <c r="C577">
        <v>1844.88</v>
      </c>
      <c r="D577" s="1">
        <v>24488124.760000002</v>
      </c>
      <c r="E577" s="1">
        <v>17769352.66</v>
      </c>
      <c r="F577" s="12">
        <v>0.72563141662138442</v>
      </c>
      <c r="G577" s="28">
        <v>1</v>
      </c>
      <c r="H577" s="1">
        <v>182960.72</v>
      </c>
      <c r="I577" s="1">
        <v>5281918.0599999996</v>
      </c>
      <c r="J577" s="1">
        <v>5464878.7799999993</v>
      </c>
      <c r="K577" s="30">
        <v>0.96677999999999997</v>
      </c>
      <c r="L577" s="1">
        <v>5825985.3300000001</v>
      </c>
      <c r="M577" s="1">
        <v>1435230.12</v>
      </c>
      <c r="N577" s="1">
        <v>636845.02</v>
      </c>
      <c r="O577" s="1">
        <v>256409.14</v>
      </c>
      <c r="P577" s="1">
        <v>196161.86</v>
      </c>
      <c r="Q577" s="1">
        <v>452190.75</v>
      </c>
      <c r="R577" s="1">
        <v>143921.54</v>
      </c>
      <c r="S577" s="1">
        <v>233948.74</v>
      </c>
      <c r="T577" s="1">
        <v>282484.64</v>
      </c>
      <c r="U577" s="1">
        <v>168124.94</v>
      </c>
      <c r="V577" s="1">
        <v>421832.31</v>
      </c>
      <c r="W577" s="1">
        <v>363831.95</v>
      </c>
      <c r="X577" s="1">
        <v>280723.64</v>
      </c>
      <c r="Y577" s="1">
        <v>10697689.98</v>
      </c>
      <c r="Z577" s="1">
        <v>164967.29999999999</v>
      </c>
      <c r="AA577" s="1">
        <v>230610</v>
      </c>
      <c r="AB577" s="1">
        <v>496272.72000000003</v>
      </c>
      <c r="AC577" s="1">
        <v>53501.52</v>
      </c>
      <c r="AD577" s="1">
        <v>1053426.48</v>
      </c>
      <c r="AE577" s="1">
        <v>672398.95</v>
      </c>
      <c r="AF577" s="1">
        <v>2263667.7600000002</v>
      </c>
      <c r="AG577" s="1">
        <v>1629029.04</v>
      </c>
      <c r="AH577" s="1">
        <v>4593419.7598799998</v>
      </c>
      <c r="AI577" s="1">
        <v>11157293.52988</v>
      </c>
      <c r="AJ577" s="1">
        <v>1668085.14</v>
      </c>
      <c r="AK577" s="1">
        <v>9489208.3898799997</v>
      </c>
      <c r="AL577" s="33">
        <v>11101879.739879999</v>
      </c>
      <c r="AM577" s="1">
        <v>286843.71999999997</v>
      </c>
      <c r="AN577" s="1">
        <v>286843.71999999997</v>
      </c>
      <c r="AO577" s="1">
        <v>298593.94</v>
      </c>
      <c r="AP577" s="1">
        <v>298593.94</v>
      </c>
      <c r="AQ577" s="1">
        <v>21426.880000000001</v>
      </c>
      <c r="AR577" s="1">
        <v>21426.880000000001</v>
      </c>
      <c r="AS577" s="1">
        <v>22118.07</v>
      </c>
      <c r="AT577" s="1">
        <v>22118.07</v>
      </c>
      <c r="AU577" s="1">
        <v>26956.39</v>
      </c>
      <c r="AV577" s="1">
        <v>904076.11</v>
      </c>
      <c r="AW577" s="1">
        <v>358739.69</v>
      </c>
      <c r="AX577" s="1">
        <v>140817.53</v>
      </c>
      <c r="AY577" s="1">
        <v>2688554.9399999995</v>
      </c>
      <c r="AZ577" s="1">
        <v>24488124.760000002</v>
      </c>
      <c r="BA577" s="1">
        <v>424406.56</v>
      </c>
      <c r="BB577" s="1">
        <v>2939.2</v>
      </c>
      <c r="BC577" s="1">
        <v>727049.97000000009</v>
      </c>
    </row>
    <row r="578" spans="1:55" x14ac:dyDescent="0.25">
      <c r="A578" s="10" t="s">
        <v>1174</v>
      </c>
      <c r="B578" s="10" t="s">
        <v>1175</v>
      </c>
      <c r="C578">
        <v>421.43</v>
      </c>
      <c r="D578" s="1">
        <v>5616649.3099999996</v>
      </c>
      <c r="E578" s="1">
        <v>5022763.0199999996</v>
      </c>
      <c r="F578" s="12">
        <v>0.89426324179744809</v>
      </c>
      <c r="G578" s="28">
        <v>2</v>
      </c>
      <c r="H578" s="1">
        <v>12619.85</v>
      </c>
      <c r="I578" s="1">
        <v>820592.58999999985</v>
      </c>
      <c r="J578" s="1">
        <v>833212.43999999983</v>
      </c>
      <c r="K578" s="30">
        <v>0.96677999999999997</v>
      </c>
      <c r="L578" s="1">
        <v>1341762.2</v>
      </c>
      <c r="M578" s="1">
        <v>332813.88</v>
      </c>
      <c r="N578" s="1">
        <v>145486.31</v>
      </c>
      <c r="O578" s="1">
        <v>57651.45</v>
      </c>
      <c r="P578" s="1">
        <v>45056.91</v>
      </c>
      <c r="Q578" s="1">
        <v>103381.75</v>
      </c>
      <c r="R578" s="1">
        <v>31721.48</v>
      </c>
      <c r="S578" s="1">
        <v>53207.56</v>
      </c>
      <c r="T578" s="1">
        <v>63445.74</v>
      </c>
      <c r="U578" s="1">
        <v>38122.94</v>
      </c>
      <c r="V578" s="1">
        <v>94743.08</v>
      </c>
      <c r="W578" s="1">
        <v>81716.259999999995</v>
      </c>
      <c r="X578" s="1">
        <v>63845.7</v>
      </c>
      <c r="Y578" s="1">
        <v>2452955.2600000002</v>
      </c>
      <c r="Z578" s="1">
        <v>37809</v>
      </c>
      <c r="AA578" s="1">
        <v>52678.75</v>
      </c>
      <c r="AB578" s="1">
        <v>113364.66999999998</v>
      </c>
      <c r="AC578" s="1">
        <v>12221.47</v>
      </c>
      <c r="AD578" s="1">
        <v>240636.53</v>
      </c>
      <c r="AE578" s="1">
        <v>157663.49</v>
      </c>
      <c r="AF578" s="1">
        <v>517094.60999999993</v>
      </c>
      <c r="AG578" s="1">
        <v>372122.69</v>
      </c>
      <c r="AH578" s="1">
        <v>1053627.04293</v>
      </c>
      <c r="AI578" s="1">
        <v>2557218.2529299995</v>
      </c>
      <c r="AJ578" s="1">
        <v>381044.36</v>
      </c>
      <c r="AK578" s="1">
        <v>2176173.8929299996</v>
      </c>
      <c r="AL578" s="33">
        <v>2544559.9529299997</v>
      </c>
      <c r="AM578" s="1">
        <v>67736.58</v>
      </c>
      <c r="AN578" s="1">
        <v>67736.58</v>
      </c>
      <c r="AO578" s="1">
        <v>71192.53</v>
      </c>
      <c r="AP578" s="1">
        <v>71192.53</v>
      </c>
      <c r="AQ578" s="1">
        <v>4147.13</v>
      </c>
      <c r="AR578" s="1">
        <v>4147.13</v>
      </c>
      <c r="AS578" s="1">
        <v>4147.13</v>
      </c>
      <c r="AT578" s="1">
        <v>4147.13</v>
      </c>
      <c r="AU578" s="1">
        <v>4838.32</v>
      </c>
      <c r="AV578" s="1">
        <v>205974.52</v>
      </c>
      <c r="AW578" s="1">
        <v>81731.210000000006</v>
      </c>
      <c r="AX578" s="1">
        <v>32143.13</v>
      </c>
      <c r="AY578" s="1">
        <v>619133.91999999993</v>
      </c>
      <c r="AZ578" s="1">
        <v>5616649.3099999996</v>
      </c>
      <c r="BA578" s="1">
        <v>89818.040000000008</v>
      </c>
      <c r="BB578" s="1">
        <v>86.59</v>
      </c>
      <c r="BC578" s="1">
        <v>162015.54999999996</v>
      </c>
    </row>
    <row r="579" spans="1:55" x14ac:dyDescent="0.25">
      <c r="A579" s="10" t="s">
        <v>1176</v>
      </c>
      <c r="B579" s="10" t="s">
        <v>1177</v>
      </c>
      <c r="C579">
        <v>2319.7399999999998</v>
      </c>
      <c r="D579" s="1">
        <v>30967873.559999999</v>
      </c>
      <c r="E579" s="1">
        <v>20676291.710000001</v>
      </c>
      <c r="F579" s="12">
        <v>0.66766908195810915</v>
      </c>
      <c r="G579" s="28">
        <v>1</v>
      </c>
      <c r="H579" s="1">
        <v>846737.41</v>
      </c>
      <c r="I579" s="1">
        <v>7838211.5999999987</v>
      </c>
      <c r="J579" s="1">
        <v>8684949.0099999979</v>
      </c>
      <c r="K579" s="30">
        <v>0.96677999999999997</v>
      </c>
      <c r="L579" s="1">
        <v>7469396.6600000001</v>
      </c>
      <c r="M579" s="1">
        <v>1493879.33</v>
      </c>
      <c r="N579" s="1">
        <v>763339.27</v>
      </c>
      <c r="O579" s="1">
        <v>339188.72</v>
      </c>
      <c r="P579" s="1">
        <v>262140.41</v>
      </c>
      <c r="Q579" s="1">
        <v>472781.52</v>
      </c>
      <c r="R579" s="1">
        <v>181517.37</v>
      </c>
      <c r="S579" s="1">
        <v>282493.78999999998</v>
      </c>
      <c r="T579" s="1">
        <v>388982.86</v>
      </c>
      <c r="U579" s="1">
        <v>212007.47</v>
      </c>
      <c r="V579" s="1">
        <v>580865.35</v>
      </c>
      <c r="W579" s="1">
        <v>500998.54</v>
      </c>
      <c r="X579" s="1">
        <v>338974.62</v>
      </c>
      <c r="Y579" s="1">
        <v>13286565.909999996</v>
      </c>
      <c r="Z579" s="1">
        <v>206931.59999999998</v>
      </c>
      <c r="AA579" s="1">
        <v>289967.5</v>
      </c>
      <c r="AB579" s="1">
        <v>624010.05999999994</v>
      </c>
      <c r="AC579" s="1">
        <v>67272.459999999992</v>
      </c>
      <c r="AD579" s="1">
        <v>1324571.54</v>
      </c>
      <c r="AE579" s="1">
        <v>352379.19999999995</v>
      </c>
      <c r="AF579" s="1">
        <v>2846320.98</v>
      </c>
      <c r="AG579" s="1">
        <v>2048330.42</v>
      </c>
      <c r="AH579" s="1">
        <v>5930798.2547400007</v>
      </c>
      <c r="AI579" s="1">
        <v>13690582.014740001</v>
      </c>
      <c r="AJ579" s="1">
        <v>2097439.31</v>
      </c>
      <c r="AK579" s="1">
        <v>11593142.704740001</v>
      </c>
      <c r="AL579" s="33">
        <v>13620905.07474</v>
      </c>
      <c r="AM579" s="1">
        <v>505259.66</v>
      </c>
      <c r="AN579" s="1">
        <v>505259.66</v>
      </c>
      <c r="AO579" s="1">
        <v>525995.35</v>
      </c>
      <c r="AP579" s="1">
        <v>525995.35</v>
      </c>
      <c r="AQ579" s="1">
        <v>43544.95</v>
      </c>
      <c r="AR579" s="1">
        <v>43544.95</v>
      </c>
      <c r="AS579" s="1">
        <v>45618.51</v>
      </c>
      <c r="AT579" s="1">
        <v>45618.51</v>
      </c>
      <c r="AU579" s="1">
        <v>54603.98</v>
      </c>
      <c r="AV579" s="1">
        <v>1137007.04</v>
      </c>
      <c r="AW579" s="1">
        <v>451167.27</v>
      </c>
      <c r="AX579" s="1">
        <v>176787.23</v>
      </c>
      <c r="AY579" s="1">
        <v>4060402.46</v>
      </c>
      <c r="AZ579" s="1">
        <v>30967873.559999999</v>
      </c>
      <c r="BA579" s="1">
        <v>1162753.8199999998</v>
      </c>
      <c r="BB579" s="1">
        <v>48773.61</v>
      </c>
      <c r="BC579" s="1">
        <v>1013493.8199999997</v>
      </c>
    </row>
    <row r="580" spans="1:55" x14ac:dyDescent="0.25">
      <c r="A580" s="10" t="s">
        <v>1178</v>
      </c>
      <c r="B580" s="10" t="s">
        <v>1179</v>
      </c>
      <c r="C580">
        <v>1249.4000000000001</v>
      </c>
      <c r="D580" s="1">
        <v>17843490.800000001</v>
      </c>
      <c r="E580" s="1">
        <v>13502698.719999999</v>
      </c>
      <c r="F580" s="12">
        <v>0.75672965964709094</v>
      </c>
      <c r="G580" s="28">
        <v>2</v>
      </c>
      <c r="H580" s="1">
        <v>105562.61</v>
      </c>
      <c r="I580" s="1">
        <v>6029526.0500000007</v>
      </c>
      <c r="J580" s="1">
        <v>6135088.6600000011</v>
      </c>
      <c r="K580" s="30">
        <v>0.96677999999999997</v>
      </c>
      <c r="L580" s="1">
        <v>4201329.8</v>
      </c>
      <c r="M580" s="1">
        <v>840265.96</v>
      </c>
      <c r="N580" s="1">
        <v>410319.55</v>
      </c>
      <c r="O580" s="1">
        <v>181778.8</v>
      </c>
      <c r="P580" s="1">
        <v>154864.29999999999</v>
      </c>
      <c r="Q580" s="1">
        <v>255015.48</v>
      </c>
      <c r="R580" s="1">
        <v>96926.75</v>
      </c>
      <c r="S580" s="1">
        <v>151943.26</v>
      </c>
      <c r="T580" s="1">
        <v>208464.6</v>
      </c>
      <c r="U580" s="1">
        <v>113820.31</v>
      </c>
      <c r="V580" s="1">
        <v>311298.71000000002</v>
      </c>
      <c r="W580" s="1">
        <v>268496.3</v>
      </c>
      <c r="X580" s="1">
        <v>182322.27</v>
      </c>
      <c r="Y580" s="1">
        <v>7376846.089999998</v>
      </c>
      <c r="Z580" s="1">
        <v>111028.5</v>
      </c>
      <c r="AA580" s="1">
        <v>156175</v>
      </c>
      <c r="AB580" s="1">
        <v>336088.6</v>
      </c>
      <c r="AC580" s="1">
        <v>36232.6</v>
      </c>
      <c r="AD580" s="1">
        <v>713407.39999999991</v>
      </c>
      <c r="AE580" s="1">
        <v>190233.24</v>
      </c>
      <c r="AF580" s="1">
        <v>1533013.7999999998</v>
      </c>
      <c r="AG580" s="1">
        <v>1103220.2</v>
      </c>
      <c r="AH580" s="1">
        <v>3466797.0354000004</v>
      </c>
      <c r="AI580" s="1">
        <v>7646196.3754000003</v>
      </c>
      <c r="AJ580" s="1">
        <v>1129669.99</v>
      </c>
      <c r="AK580" s="1">
        <v>6516526.3853999991</v>
      </c>
      <c r="AL580" s="33">
        <v>7608668.7353999987</v>
      </c>
      <c r="AM580" s="1">
        <v>402272.4</v>
      </c>
      <c r="AN580" s="1">
        <v>402272.4</v>
      </c>
      <c r="AO580" s="1">
        <v>418860.95</v>
      </c>
      <c r="AP580" s="1">
        <v>418860.95</v>
      </c>
      <c r="AQ580" s="1">
        <v>49765.65</v>
      </c>
      <c r="AR580" s="1">
        <v>49765.65</v>
      </c>
      <c r="AS580" s="1">
        <v>51839.22</v>
      </c>
      <c r="AT580" s="1">
        <v>51839.22</v>
      </c>
      <c r="AU580" s="1">
        <v>62207.07</v>
      </c>
      <c r="AV580" s="1">
        <v>612394.06000000006</v>
      </c>
      <c r="AW580" s="1">
        <v>242999.51</v>
      </c>
      <c r="AX580" s="1">
        <v>94898.77</v>
      </c>
      <c r="AY580" s="1">
        <v>2857975.85</v>
      </c>
      <c r="AZ580" s="1">
        <v>17843490.800000001</v>
      </c>
      <c r="BA580" s="1">
        <v>1252923.8500000001</v>
      </c>
      <c r="BB580" s="1">
        <v>46770.789999999994</v>
      </c>
      <c r="BC580" s="1">
        <v>666676.56000000006</v>
      </c>
    </row>
    <row r="581" spans="1:55" x14ac:dyDescent="0.25">
      <c r="A581" s="10" t="s">
        <v>1180</v>
      </c>
      <c r="B581" s="10" t="s">
        <v>1181</v>
      </c>
      <c r="C581">
        <v>4560.88</v>
      </c>
      <c r="D581" s="1">
        <v>72575906.189999998</v>
      </c>
      <c r="E581" s="1">
        <v>49803485.490000002</v>
      </c>
      <c r="F581" s="12">
        <v>0.68622616105704604</v>
      </c>
      <c r="G581" s="28">
        <v>1</v>
      </c>
      <c r="H581" s="1">
        <v>1770150.85</v>
      </c>
      <c r="I581" s="1">
        <v>38958807.070000008</v>
      </c>
      <c r="J581" s="1">
        <v>40728957.920000009</v>
      </c>
      <c r="K581" s="30">
        <v>0.96677999999999997</v>
      </c>
      <c r="L581" s="1">
        <v>16147638.74</v>
      </c>
      <c r="M581" s="1">
        <v>3908387.43</v>
      </c>
      <c r="N581" s="1">
        <v>1569555.65</v>
      </c>
      <c r="O581" s="1">
        <v>637281.17000000004</v>
      </c>
      <c r="P581" s="1">
        <v>626685.72</v>
      </c>
      <c r="Q581" s="1">
        <v>1105074.68</v>
      </c>
      <c r="R581" s="1">
        <v>356572.96</v>
      </c>
      <c r="S581" s="1">
        <v>577055.28</v>
      </c>
      <c r="T581" s="1">
        <v>704701</v>
      </c>
      <c r="U581" s="1">
        <v>416609.77</v>
      </c>
      <c r="V581" s="1">
        <v>1052324.99</v>
      </c>
      <c r="W581" s="1">
        <v>907634.25</v>
      </c>
      <c r="X581" s="1">
        <v>692429.72</v>
      </c>
      <c r="Y581" s="1">
        <v>28701951.359999999</v>
      </c>
      <c r="Z581" s="1">
        <v>407126.69999999995</v>
      </c>
      <c r="AA581" s="1">
        <v>570110</v>
      </c>
      <c r="AB581" s="1">
        <v>1226876.72</v>
      </c>
      <c r="AC581" s="1">
        <v>132265.52000000002</v>
      </c>
      <c r="AD581" s="1">
        <v>2604262.48</v>
      </c>
      <c r="AE581" s="1">
        <v>1580665.54</v>
      </c>
      <c r="AF581" s="1">
        <v>5596199.7599999998</v>
      </c>
      <c r="AG581" s="1">
        <v>4027257.0399999996</v>
      </c>
      <c r="AH581" s="1">
        <v>14192267.22288</v>
      </c>
      <c r="AI581" s="1">
        <v>30337030.982879996</v>
      </c>
      <c r="AJ581" s="1">
        <v>4123810.86</v>
      </c>
      <c r="AK581" s="1">
        <v>26213220.122880001</v>
      </c>
      <c r="AL581" s="33">
        <v>30200037.98288</v>
      </c>
      <c r="AM581" s="1">
        <v>1913213.07</v>
      </c>
      <c r="AN581" s="1">
        <v>1913213.07</v>
      </c>
      <c r="AO581" s="1">
        <v>1993391.07</v>
      </c>
      <c r="AP581" s="1">
        <v>1993391.07</v>
      </c>
      <c r="AQ581" s="1">
        <v>447890.92</v>
      </c>
      <c r="AR581" s="1">
        <v>447890.92</v>
      </c>
      <c r="AS581" s="1">
        <v>466553.04</v>
      </c>
      <c r="AT581" s="1">
        <v>466553.04</v>
      </c>
      <c r="AU581" s="1">
        <v>560554.84</v>
      </c>
      <c r="AV581" s="1">
        <v>2235307.46</v>
      </c>
      <c r="AW581" s="1">
        <v>886975.65</v>
      </c>
      <c r="AX581" s="1">
        <v>348982.59</v>
      </c>
      <c r="AY581" s="1">
        <v>13673916.74</v>
      </c>
      <c r="AZ581" s="1">
        <v>72575906.189999998</v>
      </c>
      <c r="BA581" s="1">
        <v>12865514.260000002</v>
      </c>
      <c r="BB581" s="1">
        <v>559071.74</v>
      </c>
      <c r="BC581" s="1">
        <v>2532780.4899999998</v>
      </c>
    </row>
    <row r="582" spans="1:55" x14ac:dyDescent="0.25">
      <c r="A582" s="10" t="s">
        <v>1182</v>
      </c>
      <c r="B582" s="10" t="s">
        <v>1183</v>
      </c>
      <c r="C582">
        <v>291.04000000000002</v>
      </c>
      <c r="D582" s="1">
        <v>3948439.18</v>
      </c>
      <c r="E582" s="1">
        <v>2948645.45</v>
      </c>
      <c r="F582" s="12">
        <v>0.74678760785673293</v>
      </c>
      <c r="G582" s="28">
        <v>2</v>
      </c>
      <c r="H582" s="1">
        <v>24335.5</v>
      </c>
      <c r="I582" s="1">
        <v>1381418.08</v>
      </c>
      <c r="J582" s="1">
        <v>1405753.58</v>
      </c>
      <c r="K582" s="30">
        <v>0.96677999999999997</v>
      </c>
      <c r="L582" s="1">
        <v>951045.65</v>
      </c>
      <c r="M582" s="1">
        <v>190209.13</v>
      </c>
      <c r="N582" s="1">
        <v>94841.11</v>
      </c>
      <c r="O582" s="1">
        <v>42151.6</v>
      </c>
      <c r="P582" s="1">
        <v>33674.629999999997</v>
      </c>
      <c r="Q582" s="1">
        <v>58023.18</v>
      </c>
      <c r="R582" s="1">
        <v>22322.52</v>
      </c>
      <c r="S582" s="1">
        <v>35380.29</v>
      </c>
      <c r="T582" s="1">
        <v>48339.61</v>
      </c>
      <c r="U582" s="1">
        <v>26329.51</v>
      </c>
      <c r="V582" s="1">
        <v>72185.2</v>
      </c>
      <c r="W582" s="1">
        <v>62260.01</v>
      </c>
      <c r="X582" s="1">
        <v>42454.1</v>
      </c>
      <c r="Y582" s="1">
        <v>1679216.5400000003</v>
      </c>
      <c r="Z582" s="1">
        <v>25916.400000000001</v>
      </c>
      <c r="AA582" s="1">
        <v>36380</v>
      </c>
      <c r="AB582" s="1">
        <v>78289.759999999995</v>
      </c>
      <c r="AC582" s="1">
        <v>8440.16</v>
      </c>
      <c r="AD582" s="1">
        <v>166183.84</v>
      </c>
      <c r="AE582" s="1">
        <v>43743.429999999993</v>
      </c>
      <c r="AF582" s="1">
        <v>357106.07999999996</v>
      </c>
      <c r="AG582" s="1">
        <v>256988.32</v>
      </c>
      <c r="AH582" s="1">
        <v>758979.34704000002</v>
      </c>
      <c r="AI582" s="1">
        <v>1732027.3370400001</v>
      </c>
      <c r="AJ582" s="1">
        <v>263149.63</v>
      </c>
      <c r="AK582" s="1">
        <v>1468877.7070399998</v>
      </c>
      <c r="AL582" s="33">
        <v>1723285.4970399998</v>
      </c>
      <c r="AM582" s="1">
        <v>72574.91</v>
      </c>
      <c r="AN582" s="1">
        <v>72574.91</v>
      </c>
      <c r="AO582" s="1">
        <v>75339.67</v>
      </c>
      <c r="AP582" s="1">
        <v>75339.67</v>
      </c>
      <c r="AQ582" s="1">
        <v>5529.51</v>
      </c>
      <c r="AR582" s="1">
        <v>5529.51</v>
      </c>
      <c r="AS582" s="1">
        <v>5529.51</v>
      </c>
      <c r="AT582" s="1">
        <v>5529.51</v>
      </c>
      <c r="AU582" s="1">
        <v>6911.89</v>
      </c>
      <c r="AV582" s="1">
        <v>142385.07</v>
      </c>
      <c r="AW582" s="1">
        <v>56498.75</v>
      </c>
      <c r="AX582" s="1">
        <v>22194.06</v>
      </c>
      <c r="AY582" s="1">
        <v>545936.97000000009</v>
      </c>
      <c r="AZ582" s="1">
        <v>3948439.18</v>
      </c>
      <c r="BA582" s="1">
        <v>187681.36000000002</v>
      </c>
      <c r="BB582" s="1">
        <v>454.66</v>
      </c>
      <c r="BC582" s="1">
        <v>131731.41</v>
      </c>
    </row>
    <row r="583" spans="1:55" x14ac:dyDescent="0.25">
      <c r="A583" s="10" t="s">
        <v>1184</v>
      </c>
      <c r="B583" s="10" t="s">
        <v>1185</v>
      </c>
      <c r="C583">
        <v>400.56</v>
      </c>
      <c r="D583" s="1">
        <v>4952914.3600000003</v>
      </c>
      <c r="E583" s="1">
        <v>3779720.64</v>
      </c>
      <c r="F583" s="12">
        <v>0.76313062679323207</v>
      </c>
      <c r="G583" s="28">
        <v>2</v>
      </c>
      <c r="H583" s="1">
        <v>21903.49</v>
      </c>
      <c r="I583" s="1">
        <v>1408964.4200000002</v>
      </c>
      <c r="J583" s="1">
        <v>1430867.9100000001</v>
      </c>
      <c r="K583" s="30">
        <v>0.96677999999999997</v>
      </c>
      <c r="L583" s="1">
        <v>1205931.1599999999</v>
      </c>
      <c r="M583" s="1">
        <v>241186.23</v>
      </c>
      <c r="N583" s="1">
        <v>131065.15</v>
      </c>
      <c r="O583" s="1">
        <v>57958.46</v>
      </c>
      <c r="P583" s="1">
        <v>40543.120000000003</v>
      </c>
      <c r="Q583" s="1">
        <v>83094.929999999993</v>
      </c>
      <c r="R583" s="1">
        <v>31134.04</v>
      </c>
      <c r="S583" s="1">
        <v>48545.04</v>
      </c>
      <c r="T583" s="1">
        <v>66466.97</v>
      </c>
      <c r="U583" s="1">
        <v>36203.08</v>
      </c>
      <c r="V583" s="1">
        <v>99254.66</v>
      </c>
      <c r="W583" s="1">
        <v>85607.51</v>
      </c>
      <c r="X583" s="1">
        <v>58250.97</v>
      </c>
      <c r="Y583" s="1">
        <v>2185241.3199999998</v>
      </c>
      <c r="Z583" s="1">
        <v>35548.199999999997</v>
      </c>
      <c r="AA583" s="1">
        <v>50070</v>
      </c>
      <c r="AB583" s="1">
        <v>107750.64</v>
      </c>
      <c r="AC583" s="1">
        <v>11616.24</v>
      </c>
      <c r="AD583" s="1">
        <v>228719.76</v>
      </c>
      <c r="AE583" s="1">
        <v>61901.399999999994</v>
      </c>
      <c r="AF583" s="1">
        <v>491487.12</v>
      </c>
      <c r="AG583" s="1">
        <v>353694.48</v>
      </c>
      <c r="AH583" s="1">
        <v>931596.10956000001</v>
      </c>
      <c r="AI583" s="1">
        <v>2272383.9495599996</v>
      </c>
      <c r="AJ583" s="1">
        <v>362174.33</v>
      </c>
      <c r="AK583" s="1">
        <v>1910209.61956</v>
      </c>
      <c r="AL583" s="33">
        <v>2260352.5095600002</v>
      </c>
      <c r="AM583" s="1">
        <v>41471.379999999997</v>
      </c>
      <c r="AN583" s="1">
        <v>41471.379999999997</v>
      </c>
      <c r="AO583" s="1">
        <v>43544.95</v>
      </c>
      <c r="AP583" s="1">
        <v>43544.95</v>
      </c>
      <c r="AQ583" s="1">
        <v>6220.7</v>
      </c>
      <c r="AR583" s="1">
        <v>6220.7</v>
      </c>
      <c r="AS583" s="1">
        <v>6220.7</v>
      </c>
      <c r="AT583" s="1">
        <v>6220.7</v>
      </c>
      <c r="AU583" s="1">
        <v>7603.08</v>
      </c>
      <c r="AV583" s="1">
        <v>196297.87</v>
      </c>
      <c r="AW583" s="1">
        <v>77891.490000000005</v>
      </c>
      <c r="AX583" s="1">
        <v>30612.5</v>
      </c>
      <c r="AY583" s="1">
        <v>507320.4</v>
      </c>
      <c r="AZ583" s="1">
        <v>4952914.3600000003</v>
      </c>
      <c r="BA583" s="1">
        <v>70064.210000000006</v>
      </c>
      <c r="BB583" s="1">
        <v>6467.2300000000005</v>
      </c>
      <c r="BC583" s="1">
        <v>142183.34</v>
      </c>
    </row>
    <row r="584" spans="1:55" x14ac:dyDescent="0.25">
      <c r="A584" s="10" t="s">
        <v>1186</v>
      </c>
      <c r="B584" s="10" t="s">
        <v>1187</v>
      </c>
      <c r="C584">
        <v>167.48</v>
      </c>
      <c r="D584" s="1">
        <v>2637916.7599999998</v>
      </c>
      <c r="E584" s="1">
        <v>2539326.2000000002</v>
      </c>
      <c r="F584" s="12">
        <v>0.96262559854238938</v>
      </c>
      <c r="G584" s="28">
        <v>3</v>
      </c>
      <c r="H584" s="1">
        <v>4323.03</v>
      </c>
      <c r="I584" s="1">
        <v>2143690.36</v>
      </c>
      <c r="J584" s="1">
        <v>2148013.3899999997</v>
      </c>
      <c r="K584" s="30">
        <v>0.96677999999999997</v>
      </c>
      <c r="L584" s="1">
        <v>608563.84</v>
      </c>
      <c r="M584" s="1">
        <v>121712.76</v>
      </c>
      <c r="N584" s="1">
        <v>54006.74</v>
      </c>
      <c r="O584" s="1">
        <v>23710.27</v>
      </c>
      <c r="P584" s="1">
        <v>24290.01</v>
      </c>
      <c r="Q584" s="1">
        <v>33667.769999999997</v>
      </c>
      <c r="R584" s="1">
        <v>12336.13</v>
      </c>
      <c r="S584" s="1">
        <v>20021.400000000001</v>
      </c>
      <c r="T584" s="1">
        <v>27191.03</v>
      </c>
      <c r="U584" s="1">
        <v>15084.62</v>
      </c>
      <c r="V584" s="1">
        <v>40604.17</v>
      </c>
      <c r="W584" s="1">
        <v>35021.25</v>
      </c>
      <c r="X584" s="1">
        <v>24024.41</v>
      </c>
      <c r="Y584" s="1">
        <v>1040234.4000000001</v>
      </c>
      <c r="Z584" s="1">
        <v>15028.2</v>
      </c>
      <c r="AA584" s="1">
        <v>20935</v>
      </c>
      <c r="AB584" s="1">
        <v>45052.119999999995</v>
      </c>
      <c r="AC584" s="1">
        <v>4856.92</v>
      </c>
      <c r="AD584" s="1">
        <v>47815.53</v>
      </c>
      <c r="AE584" s="1">
        <v>25403.53</v>
      </c>
      <c r="AF584" s="1">
        <v>205497.96</v>
      </c>
      <c r="AG584" s="1">
        <v>147884.84</v>
      </c>
      <c r="AH584" s="1">
        <v>533458.77948000003</v>
      </c>
      <c r="AI584" s="1">
        <v>1045932.87948</v>
      </c>
      <c r="AJ584" s="1">
        <v>151430.39000000001</v>
      </c>
      <c r="AK584" s="1">
        <v>894502.48947999999</v>
      </c>
      <c r="AL584" s="33">
        <v>1040902.35948</v>
      </c>
      <c r="AM584" s="1">
        <v>77413.240000000005</v>
      </c>
      <c r="AN584" s="1">
        <v>77413.240000000005</v>
      </c>
      <c r="AO584" s="1">
        <v>80869.19</v>
      </c>
      <c r="AP584" s="1">
        <v>80869.19</v>
      </c>
      <c r="AQ584" s="1">
        <v>21426.880000000001</v>
      </c>
      <c r="AR584" s="1">
        <v>21426.880000000001</v>
      </c>
      <c r="AS584" s="1">
        <v>22118.07</v>
      </c>
      <c r="AT584" s="1">
        <v>22118.07</v>
      </c>
      <c r="AU584" s="1">
        <v>26956.39</v>
      </c>
      <c r="AV584" s="1">
        <v>81560.38</v>
      </c>
      <c r="AW584" s="1">
        <v>32363.360000000001</v>
      </c>
      <c r="AX584" s="1">
        <v>12245</v>
      </c>
      <c r="AY584" s="1">
        <v>556779.89</v>
      </c>
      <c r="AZ584" s="1">
        <v>2637916.7599999998</v>
      </c>
      <c r="BA584" s="1">
        <v>743414.41999999993</v>
      </c>
      <c r="BB584" s="1">
        <v>510.08</v>
      </c>
      <c r="BC584" s="1">
        <v>111471.23999999998</v>
      </c>
    </row>
    <row r="585" spans="1:55" x14ac:dyDescent="0.25">
      <c r="A585" s="10" t="s">
        <v>1188</v>
      </c>
      <c r="B585" s="10" t="s">
        <v>1189</v>
      </c>
      <c r="C585">
        <v>192.15</v>
      </c>
      <c r="D585" s="1">
        <v>3068643.39</v>
      </c>
      <c r="E585" s="1">
        <v>2663843.3600000003</v>
      </c>
      <c r="F585" s="12">
        <v>0.86808502046241365</v>
      </c>
      <c r="G585" s="28">
        <v>2</v>
      </c>
      <c r="H585" s="1">
        <v>5753.99</v>
      </c>
      <c r="I585" s="1">
        <v>1498560.66</v>
      </c>
      <c r="J585" s="1">
        <v>1504314.65</v>
      </c>
      <c r="K585" s="30">
        <v>0.96677999999999997</v>
      </c>
      <c r="L585" s="1">
        <v>677014.53</v>
      </c>
      <c r="M585" s="1">
        <v>225648.93</v>
      </c>
      <c r="N585" s="1">
        <v>72537.27</v>
      </c>
      <c r="O585" s="1">
        <v>24179.09</v>
      </c>
      <c r="P585" s="1">
        <v>24201.97</v>
      </c>
      <c r="Q585" s="1">
        <v>62118.94</v>
      </c>
      <c r="R585" s="1">
        <v>14685.87</v>
      </c>
      <c r="S585" s="1">
        <v>26329.51</v>
      </c>
      <c r="T585" s="1">
        <v>24169.8</v>
      </c>
      <c r="U585" s="1">
        <v>17553.009999999998</v>
      </c>
      <c r="V585" s="1">
        <v>36092.6</v>
      </c>
      <c r="W585" s="1">
        <v>31130</v>
      </c>
      <c r="X585" s="1">
        <v>31593.75</v>
      </c>
      <c r="Y585" s="1">
        <v>1267255.2700000003</v>
      </c>
      <c r="Z585" s="1">
        <v>17293.499999999996</v>
      </c>
      <c r="AA585" s="1">
        <v>24018.749999999996</v>
      </c>
      <c r="AB585" s="1">
        <v>51688.349999999991</v>
      </c>
      <c r="AC585" s="1">
        <v>5572.3499999999995</v>
      </c>
      <c r="AD585" s="1">
        <v>109717.65</v>
      </c>
      <c r="AE585" s="1">
        <v>149684.84999999998</v>
      </c>
      <c r="AF585" s="1">
        <v>235768.04999999996</v>
      </c>
      <c r="AG585" s="1">
        <v>169668.44999999998</v>
      </c>
      <c r="AH585" s="1">
        <v>581339.86964999989</v>
      </c>
      <c r="AI585" s="1">
        <v>1344751.8196499997</v>
      </c>
      <c r="AJ585" s="1">
        <v>173736.26</v>
      </c>
      <c r="AK585" s="1">
        <v>1171015.55965</v>
      </c>
      <c r="AL585" s="33">
        <v>1338980.2996499999</v>
      </c>
      <c r="AM585" s="1">
        <v>70501.34</v>
      </c>
      <c r="AN585" s="1">
        <v>70501.34</v>
      </c>
      <c r="AO585" s="1">
        <v>73266.100000000006</v>
      </c>
      <c r="AP585" s="1">
        <v>73266.100000000006</v>
      </c>
      <c r="AQ585" s="1">
        <v>5529.51</v>
      </c>
      <c r="AR585" s="1">
        <v>5529.51</v>
      </c>
      <c r="AS585" s="1">
        <v>5529.51</v>
      </c>
      <c r="AT585" s="1">
        <v>5529.51</v>
      </c>
      <c r="AU585" s="1">
        <v>6911.89</v>
      </c>
      <c r="AV585" s="1">
        <v>94001.79</v>
      </c>
      <c r="AW585" s="1">
        <v>37300.15</v>
      </c>
      <c r="AX585" s="1">
        <v>14540.94</v>
      </c>
      <c r="AY585" s="1">
        <v>462407.69000000006</v>
      </c>
      <c r="AZ585" s="1">
        <v>3068643.39</v>
      </c>
      <c r="BA585" s="1">
        <v>424089.91000000009</v>
      </c>
      <c r="BB585" s="1">
        <v>210.14</v>
      </c>
      <c r="BC585" s="1">
        <v>95649.87</v>
      </c>
    </row>
    <row r="586" spans="1:55" x14ac:dyDescent="0.25">
      <c r="A586" s="10" t="s">
        <v>1190</v>
      </c>
      <c r="B586" s="10" t="s">
        <v>1191</v>
      </c>
      <c r="C586">
        <v>1932.82</v>
      </c>
      <c r="D586" s="1">
        <v>27985549.68</v>
      </c>
      <c r="E586" s="1">
        <v>19328758.240000002</v>
      </c>
      <c r="F586" s="12">
        <v>0.69066923683880277</v>
      </c>
      <c r="G586" s="28">
        <v>1</v>
      </c>
      <c r="H586" s="1">
        <v>583312.27</v>
      </c>
      <c r="I586" s="1">
        <v>8173809.3500000006</v>
      </c>
      <c r="J586" s="1">
        <v>8757121.620000001</v>
      </c>
      <c r="K586" s="30">
        <v>0.96677999999999997</v>
      </c>
      <c r="L586" s="1">
        <v>6334166.0999999996</v>
      </c>
      <c r="M586" s="1">
        <v>2111177.5499999998</v>
      </c>
      <c r="N586" s="1">
        <v>729906.29</v>
      </c>
      <c r="O586" s="1">
        <v>243302.09</v>
      </c>
      <c r="P586" s="1">
        <v>210947.83</v>
      </c>
      <c r="Q586" s="1">
        <v>631815.01</v>
      </c>
      <c r="R586" s="1">
        <v>150970.75</v>
      </c>
      <c r="S586" s="1">
        <v>264940.78000000003</v>
      </c>
      <c r="T586" s="1">
        <v>243208.7</v>
      </c>
      <c r="U586" s="1">
        <v>176627.18</v>
      </c>
      <c r="V586" s="1">
        <v>363181.83</v>
      </c>
      <c r="W586" s="1">
        <v>313245.69</v>
      </c>
      <c r="X586" s="1">
        <v>317912.12</v>
      </c>
      <c r="Y586" s="1">
        <v>12091401.919999994</v>
      </c>
      <c r="Z586" s="1">
        <v>173953.8</v>
      </c>
      <c r="AA586" s="1">
        <v>241602.5</v>
      </c>
      <c r="AB586" s="1">
        <v>519928.57999999996</v>
      </c>
      <c r="AC586" s="1">
        <v>56051.78</v>
      </c>
      <c r="AD586" s="1">
        <v>1103640.22</v>
      </c>
      <c r="AE586" s="1">
        <v>1505666.78</v>
      </c>
      <c r="AF586" s="1">
        <v>2371570.14</v>
      </c>
      <c r="AG586" s="1">
        <v>1706680.06</v>
      </c>
      <c r="AH586" s="1">
        <v>5172904.3348199995</v>
      </c>
      <c r="AI586" s="1">
        <v>12851998.194820002</v>
      </c>
      <c r="AJ586" s="1">
        <v>1747597.85</v>
      </c>
      <c r="AK586" s="1">
        <v>11104400.34482</v>
      </c>
      <c r="AL586" s="33">
        <v>12793942.984820001</v>
      </c>
      <c r="AM586" s="1">
        <v>360109.83</v>
      </c>
      <c r="AN586" s="1">
        <v>360109.83</v>
      </c>
      <c r="AO586" s="1">
        <v>375316</v>
      </c>
      <c r="AP586" s="1">
        <v>375316</v>
      </c>
      <c r="AQ586" s="1">
        <v>29721.15</v>
      </c>
      <c r="AR586" s="1">
        <v>29721.15</v>
      </c>
      <c r="AS586" s="1">
        <v>31103.53</v>
      </c>
      <c r="AT586" s="1">
        <v>31103.53</v>
      </c>
      <c r="AU586" s="1">
        <v>37324.239999999998</v>
      </c>
      <c r="AV586" s="1">
        <v>946929.87</v>
      </c>
      <c r="AW586" s="1">
        <v>375744.17</v>
      </c>
      <c r="AX586" s="1">
        <v>147705.35</v>
      </c>
      <c r="AY586" s="1">
        <v>3100204.65</v>
      </c>
      <c r="AZ586" s="1">
        <v>27985549.68</v>
      </c>
      <c r="BA586" s="1">
        <v>857326.80999999994</v>
      </c>
      <c r="BB586" s="1">
        <v>24790.959999999999</v>
      </c>
      <c r="BC586" s="1">
        <v>849151.0199999999</v>
      </c>
    </row>
    <row r="587" spans="1:55" x14ac:dyDescent="0.25">
      <c r="A587" s="143" t="s">
        <v>1192</v>
      </c>
      <c r="B587" s="10" t="s">
        <v>1193</v>
      </c>
      <c r="C587">
        <v>65.650000000000006</v>
      </c>
      <c r="D587" s="1">
        <v>919586.86</v>
      </c>
      <c r="E587" s="1">
        <v>547297.16999999993</v>
      </c>
      <c r="F587" s="12">
        <v>0.5951554918912173</v>
      </c>
      <c r="G587" s="28">
        <v>1</v>
      </c>
      <c r="H587" s="1">
        <v>51228.46</v>
      </c>
      <c r="I587" s="1">
        <v>455338.49000000005</v>
      </c>
      <c r="J587" s="1">
        <v>506566.95000000007</v>
      </c>
      <c r="K587" s="30">
        <v>0.9</v>
      </c>
      <c r="L587" s="1">
        <v>202286.82</v>
      </c>
      <c r="M587" s="1">
        <v>63335.71</v>
      </c>
      <c r="N587" s="1">
        <v>22057.53</v>
      </c>
      <c r="O587" s="1">
        <v>7556.88</v>
      </c>
      <c r="P587" s="1">
        <v>6935.52</v>
      </c>
      <c r="Q587" s="1">
        <v>18646.23</v>
      </c>
      <c r="R587" s="1">
        <v>4374.8599999999997</v>
      </c>
      <c r="S587" s="1">
        <v>8170.27</v>
      </c>
      <c r="T587" s="1">
        <v>7734.47</v>
      </c>
      <c r="U587" s="1">
        <v>5361.74</v>
      </c>
      <c r="V587" s="1">
        <v>11549.83</v>
      </c>
      <c r="W587" s="1">
        <v>9961.77</v>
      </c>
      <c r="X587" s="1">
        <v>9803.7999999999993</v>
      </c>
      <c r="Y587" s="1">
        <v>377775.43000000005</v>
      </c>
      <c r="Z587" s="1">
        <v>5908.4999999999991</v>
      </c>
      <c r="AA587" s="1">
        <v>8206.25</v>
      </c>
      <c r="AB587" s="1">
        <v>17659.849999999999</v>
      </c>
      <c r="AC587" s="1">
        <v>1903.8499999999997</v>
      </c>
      <c r="AD587" s="1">
        <v>37486.15</v>
      </c>
      <c r="AE587" s="1">
        <v>44875.859999999993</v>
      </c>
      <c r="AF587" s="1">
        <v>80552.549999999988</v>
      </c>
      <c r="AG587" s="1">
        <v>57968.94999999999</v>
      </c>
      <c r="AH587" s="1">
        <v>179362.03514999998</v>
      </c>
      <c r="AI587" s="1">
        <v>433923.99514999997</v>
      </c>
      <c r="AJ587" s="1">
        <v>59358.76</v>
      </c>
      <c r="AK587" s="1">
        <v>374565.23514999991</v>
      </c>
      <c r="AL587" s="33">
        <v>427988.11514999991</v>
      </c>
      <c r="AM587" s="1">
        <v>16729.59</v>
      </c>
      <c r="AN587" s="1">
        <v>16729.59</v>
      </c>
      <c r="AO587" s="1">
        <v>17373.04</v>
      </c>
      <c r="AP587" s="1">
        <v>17373.04</v>
      </c>
      <c r="AQ587" s="1">
        <v>0</v>
      </c>
      <c r="AR587" s="1">
        <v>0</v>
      </c>
      <c r="AS587" s="1">
        <v>0</v>
      </c>
      <c r="AT587" s="1">
        <v>0</v>
      </c>
      <c r="AU587" s="1">
        <v>0</v>
      </c>
      <c r="AV587" s="1">
        <v>29598.51</v>
      </c>
      <c r="AW587" s="1">
        <v>11744.76</v>
      </c>
      <c r="AX587" s="1">
        <v>4274.6899999999996</v>
      </c>
      <c r="AY587" s="1">
        <v>113823.22</v>
      </c>
      <c r="AZ587" s="1">
        <v>919586.86</v>
      </c>
      <c r="BA587" s="1">
        <v>28541.559999999998</v>
      </c>
      <c r="BB587" s="1">
        <v>0</v>
      </c>
      <c r="BC587" s="1">
        <v>13311.869999999999</v>
      </c>
    </row>
    <row r="588" spans="1:55" x14ac:dyDescent="0.25">
      <c r="A588" s="143" t="s">
        <v>1194</v>
      </c>
      <c r="B588" s="10" t="s">
        <v>1195</v>
      </c>
      <c r="C588">
        <v>14.97</v>
      </c>
      <c r="D588" s="1">
        <v>188571.26</v>
      </c>
      <c r="E588" s="1">
        <v>350127.08</v>
      </c>
      <c r="F588" s="12">
        <v>1.8567361749611262</v>
      </c>
      <c r="G588" s="28">
        <v>4</v>
      </c>
      <c r="H588" s="1">
        <v>14.51</v>
      </c>
      <c r="I588" s="1">
        <v>331269.96000000008</v>
      </c>
      <c r="J588" s="1">
        <v>331284.47000000009</v>
      </c>
      <c r="K588" s="30">
        <v>0.9</v>
      </c>
      <c r="L588" s="1">
        <v>44709.36</v>
      </c>
      <c r="M588" s="1">
        <v>13348.76</v>
      </c>
      <c r="N588" s="1">
        <v>4743.2700000000004</v>
      </c>
      <c r="O588" s="1">
        <v>703.4</v>
      </c>
      <c r="P588" s="1">
        <v>1493.68</v>
      </c>
      <c r="Q588" s="1">
        <v>3710.43</v>
      </c>
      <c r="R588" s="1">
        <v>546.85</v>
      </c>
      <c r="S588" s="1">
        <v>1531.92</v>
      </c>
      <c r="T588" s="1">
        <v>703.13</v>
      </c>
      <c r="U588" s="1">
        <v>1021.28</v>
      </c>
      <c r="V588" s="1">
        <v>1049.98</v>
      </c>
      <c r="W588" s="1">
        <v>905.61</v>
      </c>
      <c r="X588" s="1">
        <v>1838.21</v>
      </c>
      <c r="Y588" s="1">
        <v>76305.88</v>
      </c>
      <c r="Z588" s="1">
        <v>1347.3</v>
      </c>
      <c r="AA588" s="1">
        <v>1871.25</v>
      </c>
      <c r="AB588" s="1">
        <v>4026.9300000000003</v>
      </c>
      <c r="AC588" s="1">
        <v>434.13</v>
      </c>
      <c r="AD588" s="1">
        <v>4273.93</v>
      </c>
      <c r="AE588" s="1">
        <v>9272.67</v>
      </c>
      <c r="AF588" s="1">
        <v>18368.190000000002</v>
      </c>
      <c r="AG588" s="1">
        <v>13218.510000000002</v>
      </c>
      <c r="AH588" s="1">
        <v>36950.02347</v>
      </c>
      <c r="AI588" s="1">
        <v>89762.933470000004</v>
      </c>
      <c r="AJ588" s="1">
        <v>13535.42</v>
      </c>
      <c r="AK588" s="1">
        <v>76227.513470000005</v>
      </c>
      <c r="AL588" s="33">
        <v>88409.383470000001</v>
      </c>
      <c r="AM588" s="1">
        <v>3217.23</v>
      </c>
      <c r="AN588" s="1">
        <v>3217.23</v>
      </c>
      <c r="AO588" s="1">
        <v>3860.67</v>
      </c>
      <c r="AP588" s="1">
        <v>3860.67</v>
      </c>
      <c r="AQ588" s="1">
        <v>0</v>
      </c>
      <c r="AR588" s="1">
        <v>0</v>
      </c>
      <c r="AS588" s="1">
        <v>0</v>
      </c>
      <c r="AT588" s="1">
        <v>0</v>
      </c>
      <c r="AU588" s="1">
        <v>0</v>
      </c>
      <c r="AV588" s="1">
        <v>6434.46</v>
      </c>
      <c r="AW588" s="1">
        <v>2553.21</v>
      </c>
      <c r="AX588" s="1">
        <v>712.44</v>
      </c>
      <c r="AY588" s="1">
        <v>23855.91</v>
      </c>
      <c r="AZ588" s="1">
        <v>188571.26</v>
      </c>
      <c r="BA588" s="1">
        <v>8.35</v>
      </c>
      <c r="BB588" s="1">
        <v>0</v>
      </c>
      <c r="BC588" s="1">
        <v>3.95</v>
      </c>
    </row>
    <row r="589" spans="1:55" x14ac:dyDescent="0.25">
      <c r="A589" s="10" t="s">
        <v>1196</v>
      </c>
      <c r="B589" s="10" t="s">
        <v>1197</v>
      </c>
      <c r="C589">
        <v>699.78</v>
      </c>
      <c r="D589" s="1">
        <v>8945763.5700000003</v>
      </c>
      <c r="E589" s="1">
        <v>9153912.7700000014</v>
      </c>
      <c r="F589" s="12">
        <v>1.023267907582315</v>
      </c>
      <c r="G589" s="28">
        <v>4</v>
      </c>
      <c r="H589" s="1">
        <v>688.36</v>
      </c>
      <c r="I589" s="1">
        <v>1961533.6399999997</v>
      </c>
      <c r="J589" s="1">
        <v>1962221.9999999998</v>
      </c>
      <c r="K589" s="30">
        <v>0.9</v>
      </c>
      <c r="L589" s="1">
        <v>2125165.56</v>
      </c>
      <c r="M589" s="1">
        <v>516171.47</v>
      </c>
      <c r="N589" s="1">
        <v>223298.19</v>
      </c>
      <c r="O589" s="1">
        <v>89700.66</v>
      </c>
      <c r="P589" s="1">
        <v>72573.960000000006</v>
      </c>
      <c r="Q589" s="1">
        <v>156317.41</v>
      </c>
      <c r="R589" s="1">
        <v>50310.93</v>
      </c>
      <c r="S589" s="1">
        <v>81958.039999999994</v>
      </c>
      <c r="T589" s="1">
        <v>99141.89</v>
      </c>
      <c r="U589" s="1">
        <v>58979.15</v>
      </c>
      <c r="V589" s="1">
        <v>148047.88</v>
      </c>
      <c r="W589" s="1">
        <v>127691.85</v>
      </c>
      <c r="X589" s="1">
        <v>98344.44</v>
      </c>
      <c r="Y589" s="1">
        <v>3847701.4300000006</v>
      </c>
      <c r="Z589" s="1">
        <v>62732.7</v>
      </c>
      <c r="AA589" s="1">
        <v>87472.5</v>
      </c>
      <c r="AB589" s="1">
        <v>188240.82</v>
      </c>
      <c r="AC589" s="1">
        <v>20293.620000000003</v>
      </c>
      <c r="AD589" s="1">
        <v>199787.18</v>
      </c>
      <c r="AE589" s="1">
        <v>244298.66</v>
      </c>
      <c r="AF589" s="1">
        <v>858630.06</v>
      </c>
      <c r="AG589" s="1">
        <v>617905.74</v>
      </c>
      <c r="AH589" s="1">
        <v>1806637.1017799997</v>
      </c>
      <c r="AI589" s="1">
        <v>4085998.3817799999</v>
      </c>
      <c r="AJ589" s="1">
        <v>632720.07999999996</v>
      </c>
      <c r="AK589" s="1">
        <v>3453278.3017799999</v>
      </c>
      <c r="AL589" s="33">
        <v>4022726.3717799997</v>
      </c>
      <c r="AM589" s="1">
        <v>142201.56</v>
      </c>
      <c r="AN589" s="1">
        <v>142201.56</v>
      </c>
      <c r="AO589" s="1">
        <v>147992.57999999999</v>
      </c>
      <c r="AP589" s="1">
        <v>147992.57999999999</v>
      </c>
      <c r="AQ589" s="1">
        <v>0</v>
      </c>
      <c r="AR589" s="1">
        <v>0</v>
      </c>
      <c r="AS589" s="1">
        <v>0</v>
      </c>
      <c r="AT589" s="1">
        <v>0</v>
      </c>
      <c r="AU589" s="1">
        <v>0</v>
      </c>
      <c r="AV589" s="1">
        <v>319149.21000000002</v>
      </c>
      <c r="AW589" s="1">
        <v>126639.21</v>
      </c>
      <c r="AX589" s="1">
        <v>49158.98</v>
      </c>
      <c r="AY589" s="1">
        <v>1075335.6799999999</v>
      </c>
      <c r="AZ589" s="1">
        <v>8945763.5700000003</v>
      </c>
      <c r="BA589" s="1">
        <v>373979.67</v>
      </c>
      <c r="BB589" s="1">
        <v>0</v>
      </c>
      <c r="BC589" s="1">
        <v>250946.46</v>
      </c>
    </row>
    <row r="590" spans="1:55" x14ac:dyDescent="0.25">
      <c r="A590" s="10" t="s">
        <v>1198</v>
      </c>
      <c r="B590" s="10" t="s">
        <v>1199</v>
      </c>
      <c r="C590">
        <v>968.96</v>
      </c>
      <c r="D590" s="1">
        <v>12592887.08</v>
      </c>
      <c r="E590" s="1">
        <v>9025608.5700000003</v>
      </c>
      <c r="F590" s="12">
        <v>0.71672274297880867</v>
      </c>
      <c r="G590" s="28">
        <v>1</v>
      </c>
      <c r="H590" s="1">
        <v>149108.71</v>
      </c>
      <c r="I590" s="1">
        <v>4463563.9400000004</v>
      </c>
      <c r="J590" s="1">
        <v>4612672.6500000004</v>
      </c>
      <c r="K590" s="30">
        <v>0.9</v>
      </c>
      <c r="L590" s="1">
        <v>2928563.99</v>
      </c>
      <c r="M590" s="1">
        <v>726733.47</v>
      </c>
      <c r="N590" s="1">
        <v>311054.23</v>
      </c>
      <c r="O590" s="1">
        <v>124705.27</v>
      </c>
      <c r="P590" s="1">
        <v>98974.74</v>
      </c>
      <c r="Q590" s="1">
        <v>221703.27</v>
      </c>
      <c r="R590" s="1">
        <v>69997.820000000007</v>
      </c>
      <c r="S590" s="1">
        <v>114639.12</v>
      </c>
      <c r="T590" s="1">
        <v>137111.13</v>
      </c>
      <c r="U590" s="1">
        <v>82213.36</v>
      </c>
      <c r="V590" s="1">
        <v>204747.07</v>
      </c>
      <c r="W590" s="1">
        <v>176595.12</v>
      </c>
      <c r="X590" s="1">
        <v>137559.67999999999</v>
      </c>
      <c r="Y590" s="1">
        <v>5334598.2700000005</v>
      </c>
      <c r="Z590" s="1">
        <v>86846.399999999994</v>
      </c>
      <c r="AA590" s="1">
        <v>121120</v>
      </c>
      <c r="AB590" s="1">
        <v>260650.23999999999</v>
      </c>
      <c r="AC590" s="1">
        <v>28099.84</v>
      </c>
      <c r="AD590" s="1">
        <v>553276.15999999992</v>
      </c>
      <c r="AE590" s="1">
        <v>362870.77999999991</v>
      </c>
      <c r="AF590" s="1">
        <v>1188913.92</v>
      </c>
      <c r="AG590" s="1">
        <v>855591.67999999993</v>
      </c>
      <c r="AH590" s="1">
        <v>2478161.9709600001</v>
      </c>
      <c r="AI590" s="1">
        <v>5935530.9909600001</v>
      </c>
      <c r="AJ590" s="1">
        <v>876104.56</v>
      </c>
      <c r="AK590" s="1">
        <v>5059426.4309600014</v>
      </c>
      <c r="AL590" s="33">
        <v>5847920.5309600011</v>
      </c>
      <c r="AM590" s="1">
        <v>177591.09</v>
      </c>
      <c r="AN590" s="1">
        <v>177591.09</v>
      </c>
      <c r="AO590" s="1">
        <v>184669</v>
      </c>
      <c r="AP590" s="1">
        <v>184669</v>
      </c>
      <c r="AQ590" s="1">
        <v>0</v>
      </c>
      <c r="AR590" s="1">
        <v>0</v>
      </c>
      <c r="AS590" s="1">
        <v>0</v>
      </c>
      <c r="AT590" s="1">
        <v>0</v>
      </c>
      <c r="AU590" s="1">
        <v>0</v>
      </c>
      <c r="AV590" s="1">
        <v>442047.4</v>
      </c>
      <c r="AW590" s="1">
        <v>175405.52</v>
      </c>
      <c r="AX590" s="1">
        <v>68395.100000000006</v>
      </c>
      <c r="AY590" s="1">
        <v>1410368.2000000002</v>
      </c>
      <c r="AZ590" s="1">
        <v>12592887.08</v>
      </c>
      <c r="BA590" s="1">
        <v>406361.38</v>
      </c>
      <c r="BB590" s="1">
        <v>43.11</v>
      </c>
      <c r="BC590" s="1">
        <v>264684.32</v>
      </c>
    </row>
    <row r="591" spans="1:55" x14ac:dyDescent="0.25">
      <c r="A591" s="10" t="s">
        <v>1200</v>
      </c>
      <c r="B591" s="10" t="s">
        <v>1201</v>
      </c>
      <c r="C591">
        <v>3905.2</v>
      </c>
      <c r="D591" s="1">
        <v>56040325.670000002</v>
      </c>
      <c r="E591" s="1">
        <v>39472297.219999999</v>
      </c>
      <c r="F591" s="12">
        <v>0.70435524326602295</v>
      </c>
      <c r="G591" s="28">
        <v>1</v>
      </c>
      <c r="H591" s="1">
        <v>927564.56</v>
      </c>
      <c r="I591" s="1">
        <v>21702540.25</v>
      </c>
      <c r="J591" s="1">
        <v>22630104.809999999</v>
      </c>
      <c r="K591" s="30">
        <v>0.9</v>
      </c>
      <c r="L591" s="1">
        <v>12607089.08</v>
      </c>
      <c r="M591" s="1">
        <v>3053152.05</v>
      </c>
      <c r="N591" s="1">
        <v>1251277.06</v>
      </c>
      <c r="O591" s="1">
        <v>507600.38</v>
      </c>
      <c r="P591" s="1">
        <v>461809.62</v>
      </c>
      <c r="Q591" s="1">
        <v>876126.48</v>
      </c>
      <c r="R591" s="1">
        <v>283819.3</v>
      </c>
      <c r="S591" s="1">
        <v>459833.12</v>
      </c>
      <c r="T591" s="1">
        <v>561100.93000000005</v>
      </c>
      <c r="U591" s="1">
        <v>331917.3</v>
      </c>
      <c r="V591" s="1">
        <v>837888.03</v>
      </c>
      <c r="W591" s="1">
        <v>722681.56</v>
      </c>
      <c r="X591" s="1">
        <v>551770.56000000006</v>
      </c>
      <c r="Y591" s="1">
        <v>22506065.469999999</v>
      </c>
      <c r="Z591" s="1">
        <v>349968.6</v>
      </c>
      <c r="AA591" s="1">
        <v>488150</v>
      </c>
      <c r="AB591" s="1">
        <v>1050498.8</v>
      </c>
      <c r="AC591" s="1">
        <v>113250.80000000002</v>
      </c>
      <c r="AD591" s="1">
        <v>2229869.2000000002</v>
      </c>
      <c r="AE591" s="1">
        <v>1355405.6600000001</v>
      </c>
      <c r="AF591" s="1">
        <v>4791680.4000000004</v>
      </c>
      <c r="AG591" s="1">
        <v>3448291.6</v>
      </c>
      <c r="AH591" s="1">
        <v>11320591.420199998</v>
      </c>
      <c r="AI591" s="1">
        <v>25147706.4802</v>
      </c>
      <c r="AJ591" s="1">
        <v>3530964.68</v>
      </c>
      <c r="AK591" s="1">
        <v>21616741.8002</v>
      </c>
      <c r="AL591" s="33">
        <v>24794610.010200001</v>
      </c>
      <c r="AM591" s="1">
        <v>1288822.33</v>
      </c>
      <c r="AN591" s="1">
        <v>1288822.33</v>
      </c>
      <c r="AO591" s="1">
        <v>1342228.35</v>
      </c>
      <c r="AP591" s="1">
        <v>1342228.35</v>
      </c>
      <c r="AQ591" s="1">
        <v>133193.32</v>
      </c>
      <c r="AR591" s="1">
        <v>133193.32</v>
      </c>
      <c r="AS591" s="1">
        <v>138984.32999999999</v>
      </c>
      <c r="AT591" s="1">
        <v>138984.32999999999</v>
      </c>
      <c r="AU591" s="1">
        <v>166652.51</v>
      </c>
      <c r="AV591" s="1">
        <v>1781701.97</v>
      </c>
      <c r="AW591" s="1">
        <v>706983.84</v>
      </c>
      <c r="AX591" s="1">
        <v>277855.11</v>
      </c>
      <c r="AY591" s="1">
        <v>8739650.0899999999</v>
      </c>
      <c r="AZ591" s="1">
        <v>56040325.670000002</v>
      </c>
      <c r="BA591" s="1">
        <v>5418778.4399999995</v>
      </c>
      <c r="BB591" s="1">
        <v>136247.95000000001</v>
      </c>
      <c r="BC591" s="1">
        <v>1910892.6300000001</v>
      </c>
    </row>
    <row r="592" spans="1:55" x14ac:dyDescent="0.25">
      <c r="A592" s="10" t="s">
        <v>1202</v>
      </c>
      <c r="B592" s="10" t="s">
        <v>1203</v>
      </c>
      <c r="C592">
        <v>569.25</v>
      </c>
      <c r="D592" s="1">
        <v>7203743.6699999999</v>
      </c>
      <c r="E592" s="1">
        <v>6400468.5600000005</v>
      </c>
      <c r="F592" s="12">
        <v>0.88849199155360847</v>
      </c>
      <c r="G592" s="28">
        <v>2</v>
      </c>
      <c r="H592" s="1">
        <v>17046.37</v>
      </c>
      <c r="I592" s="1">
        <v>1510283.91</v>
      </c>
      <c r="J592" s="1">
        <v>1527330.28</v>
      </c>
      <c r="K592" s="30">
        <v>0.9</v>
      </c>
      <c r="L592" s="1">
        <v>1683933.3</v>
      </c>
      <c r="M592" s="1">
        <v>414141.75</v>
      </c>
      <c r="N592" s="1">
        <v>182181.15</v>
      </c>
      <c r="O592" s="1">
        <v>73398.3</v>
      </c>
      <c r="P592" s="1">
        <v>56116.4</v>
      </c>
      <c r="Q592" s="1">
        <v>127275.05</v>
      </c>
      <c r="R592" s="1">
        <v>41014.35</v>
      </c>
      <c r="S592" s="1">
        <v>67149.42</v>
      </c>
      <c r="T592" s="1">
        <v>80860.41</v>
      </c>
      <c r="U592" s="1">
        <v>48000.34</v>
      </c>
      <c r="V592" s="1">
        <v>120748.27</v>
      </c>
      <c r="W592" s="1">
        <v>104145.84</v>
      </c>
      <c r="X592" s="1">
        <v>80575.039999999994</v>
      </c>
      <c r="Y592" s="1">
        <v>3079539.6199999992</v>
      </c>
      <c r="Z592" s="1">
        <v>50850</v>
      </c>
      <c r="AA592" s="1">
        <v>71156.25</v>
      </c>
      <c r="AB592" s="1">
        <v>153128.25</v>
      </c>
      <c r="AC592" s="1">
        <v>16508.25</v>
      </c>
      <c r="AD592" s="1">
        <v>325041.75</v>
      </c>
      <c r="AE592" s="1">
        <v>204819</v>
      </c>
      <c r="AF592" s="1">
        <v>698469.75</v>
      </c>
      <c r="AG592" s="1">
        <v>502647.75</v>
      </c>
      <c r="AH592" s="1">
        <v>1409926.2607499999</v>
      </c>
      <c r="AI592" s="1">
        <v>3432547.2607499999</v>
      </c>
      <c r="AJ592" s="1">
        <v>514698.77</v>
      </c>
      <c r="AK592" s="1">
        <v>2917848.4907499999</v>
      </c>
      <c r="AL592" s="33">
        <v>3381077.38075</v>
      </c>
      <c r="AM592" s="1">
        <v>83647.98</v>
      </c>
      <c r="AN592" s="1">
        <v>83647.98</v>
      </c>
      <c r="AO592" s="1">
        <v>86865.21</v>
      </c>
      <c r="AP592" s="1">
        <v>86865.21</v>
      </c>
      <c r="AQ592" s="1">
        <v>0</v>
      </c>
      <c r="AR592" s="1">
        <v>0</v>
      </c>
      <c r="AS592" s="1">
        <v>0</v>
      </c>
      <c r="AT592" s="1">
        <v>0</v>
      </c>
      <c r="AU592" s="1">
        <v>0</v>
      </c>
      <c r="AV592" s="1">
        <v>259308.73</v>
      </c>
      <c r="AW592" s="1">
        <v>102894.36</v>
      </c>
      <c r="AX592" s="1">
        <v>39897.14</v>
      </c>
      <c r="AY592" s="1">
        <v>743126.61</v>
      </c>
      <c r="AZ592" s="1">
        <v>7203743.6699999999</v>
      </c>
      <c r="BA592" s="1">
        <v>182310.78999999998</v>
      </c>
      <c r="BB592" s="1">
        <v>1.62</v>
      </c>
      <c r="BC592" s="1">
        <v>135768.46000000002</v>
      </c>
    </row>
    <row r="593" spans="1:55" x14ac:dyDescent="0.25">
      <c r="A593" s="10" t="s">
        <v>1204</v>
      </c>
      <c r="B593" s="10" t="s">
        <v>1205</v>
      </c>
      <c r="C593">
        <v>267.02999999999997</v>
      </c>
      <c r="D593" s="1">
        <v>3296086.94</v>
      </c>
      <c r="E593" s="1">
        <v>3941850.65</v>
      </c>
      <c r="F593" s="12">
        <v>1.1959182878835108</v>
      </c>
      <c r="G593" s="28">
        <v>4</v>
      </c>
      <c r="H593" s="1">
        <v>253.63</v>
      </c>
      <c r="I593" s="1">
        <v>204691.42</v>
      </c>
      <c r="J593" s="1">
        <v>204945.05000000002</v>
      </c>
      <c r="K593" s="30">
        <v>0.9</v>
      </c>
      <c r="L593" s="1">
        <v>785617.32</v>
      </c>
      <c r="M593" s="1">
        <v>191722.28</v>
      </c>
      <c r="N593" s="1">
        <v>84724.21</v>
      </c>
      <c r="O593" s="1">
        <v>33759.53</v>
      </c>
      <c r="P593" s="1">
        <v>26295.66</v>
      </c>
      <c r="Q593" s="1">
        <v>60546.92</v>
      </c>
      <c r="R593" s="1">
        <v>18593.169999999998</v>
      </c>
      <c r="S593" s="1">
        <v>31149.16</v>
      </c>
      <c r="T593" s="1">
        <v>37266.1</v>
      </c>
      <c r="U593" s="1">
        <v>22212.92</v>
      </c>
      <c r="V593" s="1">
        <v>55649.2</v>
      </c>
      <c r="W593" s="1">
        <v>47997.64</v>
      </c>
      <c r="X593" s="1">
        <v>37377.01</v>
      </c>
      <c r="Y593" s="1">
        <v>1432911.1199999996</v>
      </c>
      <c r="Z593" s="1">
        <v>23920.2</v>
      </c>
      <c r="AA593" s="1">
        <v>33378.75</v>
      </c>
      <c r="AB593" s="1">
        <v>71831.070000000007</v>
      </c>
      <c r="AC593" s="1">
        <v>7743.87</v>
      </c>
      <c r="AD593" s="1">
        <v>76237.06</v>
      </c>
      <c r="AE593" s="1">
        <v>95222.76999999999</v>
      </c>
      <c r="AF593" s="1">
        <v>327645.81</v>
      </c>
      <c r="AG593" s="1">
        <v>235787.49</v>
      </c>
      <c r="AH593" s="1">
        <v>659866.19253000012</v>
      </c>
      <c r="AI593" s="1">
        <v>1531633.2125300001</v>
      </c>
      <c r="AJ593" s="1">
        <v>241440.51</v>
      </c>
      <c r="AK593" s="1">
        <v>1290192.7025300004</v>
      </c>
      <c r="AL593" s="33">
        <v>1507489.1525300003</v>
      </c>
      <c r="AM593" s="1">
        <v>41180.54</v>
      </c>
      <c r="AN593" s="1">
        <v>41180.54</v>
      </c>
      <c r="AO593" s="1">
        <v>42467.43</v>
      </c>
      <c r="AP593" s="1">
        <v>42467.43</v>
      </c>
      <c r="AQ593" s="1">
        <v>0</v>
      </c>
      <c r="AR593" s="1">
        <v>0</v>
      </c>
      <c r="AS593" s="1">
        <v>0</v>
      </c>
      <c r="AT593" s="1">
        <v>0</v>
      </c>
      <c r="AU593" s="1">
        <v>0</v>
      </c>
      <c r="AV593" s="1">
        <v>121611.29</v>
      </c>
      <c r="AW593" s="1">
        <v>48255.66</v>
      </c>
      <c r="AX593" s="1">
        <v>18523.669999999998</v>
      </c>
      <c r="AY593" s="1">
        <v>355686.56</v>
      </c>
      <c r="AZ593" s="1">
        <v>3296086.94</v>
      </c>
      <c r="BA593" s="1">
        <v>55447.380000000005</v>
      </c>
      <c r="BB593" s="1">
        <v>0</v>
      </c>
      <c r="BC593" s="1">
        <v>57038.939999999995</v>
      </c>
    </row>
    <row r="594" spans="1:55" x14ac:dyDescent="0.25">
      <c r="A594" s="10" t="s">
        <v>1206</v>
      </c>
      <c r="B594" s="10" t="s">
        <v>1207</v>
      </c>
      <c r="C594">
        <v>884.21</v>
      </c>
      <c r="D594" s="1">
        <v>11779428.77</v>
      </c>
      <c r="E594" s="1">
        <v>8175393.1699999999</v>
      </c>
      <c r="F594" s="12">
        <v>0.69403986641705384</v>
      </c>
      <c r="G594" s="28">
        <v>1</v>
      </c>
      <c r="H594" s="1">
        <v>229557.75</v>
      </c>
      <c r="I594" s="1">
        <v>3980603.2800000007</v>
      </c>
      <c r="J594" s="1">
        <v>4210161.0300000012</v>
      </c>
      <c r="K594" s="30">
        <v>0.9</v>
      </c>
      <c r="L594" s="1">
        <v>2726378.55</v>
      </c>
      <c r="M594" s="1">
        <v>657792.19999999995</v>
      </c>
      <c r="N594" s="1">
        <v>281872.38</v>
      </c>
      <c r="O594" s="1">
        <v>113721.65</v>
      </c>
      <c r="P594" s="1">
        <v>94363.33</v>
      </c>
      <c r="Q594" s="1">
        <v>197448.64</v>
      </c>
      <c r="R594" s="1">
        <v>63435.519999999997</v>
      </c>
      <c r="S594" s="1">
        <v>103660.32</v>
      </c>
      <c r="T594" s="1">
        <v>125860.98</v>
      </c>
      <c r="U594" s="1">
        <v>74809.05</v>
      </c>
      <c r="V594" s="1">
        <v>187947.31</v>
      </c>
      <c r="W594" s="1">
        <v>162105.26</v>
      </c>
      <c r="X594" s="1">
        <v>124385.81</v>
      </c>
      <c r="Y594" s="1">
        <v>4913780.9999999991</v>
      </c>
      <c r="Z594" s="1">
        <v>79182</v>
      </c>
      <c r="AA594" s="1">
        <v>110526.24999999999</v>
      </c>
      <c r="AB594" s="1">
        <v>237852.49</v>
      </c>
      <c r="AC594" s="1">
        <v>25642.089999999997</v>
      </c>
      <c r="AD594" s="1">
        <v>504883.91000000003</v>
      </c>
      <c r="AE594" s="1">
        <v>302934.32</v>
      </c>
      <c r="AF594" s="1">
        <v>1084925.67</v>
      </c>
      <c r="AG594" s="1">
        <v>780757.42999999993</v>
      </c>
      <c r="AH594" s="1">
        <v>2339459.35971</v>
      </c>
      <c r="AI594" s="1">
        <v>5466163.5197100006</v>
      </c>
      <c r="AJ594" s="1">
        <v>799476.15</v>
      </c>
      <c r="AK594" s="1">
        <v>4666687.3697100002</v>
      </c>
      <c r="AL594" s="33">
        <v>5386215.8997100005</v>
      </c>
      <c r="AM594" s="1">
        <v>209119.95</v>
      </c>
      <c r="AN594" s="1">
        <v>209119.95</v>
      </c>
      <c r="AO594" s="1">
        <v>217484.74</v>
      </c>
      <c r="AP594" s="1">
        <v>217484.74</v>
      </c>
      <c r="AQ594" s="1">
        <v>0</v>
      </c>
      <c r="AR594" s="1">
        <v>0</v>
      </c>
      <c r="AS594" s="1">
        <v>0</v>
      </c>
      <c r="AT594" s="1">
        <v>0</v>
      </c>
      <c r="AU594" s="1">
        <v>0</v>
      </c>
      <c r="AV594" s="1">
        <v>403440.64000000001</v>
      </c>
      <c r="AW594" s="1">
        <v>160086.26</v>
      </c>
      <c r="AX594" s="1">
        <v>62695.51</v>
      </c>
      <c r="AY594" s="1">
        <v>1479431.79</v>
      </c>
      <c r="AZ594" s="1">
        <v>11779428.77</v>
      </c>
      <c r="BA594" s="1">
        <v>577978.09</v>
      </c>
      <c r="BB594" s="1">
        <v>47.72</v>
      </c>
      <c r="BC594" s="1">
        <v>272815.5</v>
      </c>
    </row>
    <row r="595" spans="1:55" x14ac:dyDescent="0.25">
      <c r="A595" s="10" t="s">
        <v>1208</v>
      </c>
      <c r="B595" s="10" t="s">
        <v>1209</v>
      </c>
      <c r="C595">
        <v>1232.6199999999999</v>
      </c>
      <c r="D595" s="1">
        <v>15950077.689999999</v>
      </c>
      <c r="E595" s="1">
        <v>11899870.75</v>
      </c>
      <c r="F595" s="12">
        <v>0.74606976726268226</v>
      </c>
      <c r="G595" s="28">
        <v>2</v>
      </c>
      <c r="H595" s="1">
        <v>90233.91</v>
      </c>
      <c r="I595" s="1">
        <v>3921461.05</v>
      </c>
      <c r="J595" s="1">
        <v>4011694.96</v>
      </c>
      <c r="K595" s="30">
        <v>0.9</v>
      </c>
      <c r="L595" s="1">
        <v>3692845.53</v>
      </c>
      <c r="M595" s="1">
        <v>897123.6</v>
      </c>
      <c r="N595" s="1">
        <v>394495.72</v>
      </c>
      <c r="O595" s="1">
        <v>159672.23000000001</v>
      </c>
      <c r="P595" s="1">
        <v>125727.08</v>
      </c>
      <c r="Q595" s="1">
        <v>277890.03000000003</v>
      </c>
      <c r="R595" s="1">
        <v>88590.99</v>
      </c>
      <c r="S595" s="1">
        <v>145022.32</v>
      </c>
      <c r="T595" s="1">
        <v>176486.63</v>
      </c>
      <c r="U595" s="1">
        <v>104681.61</v>
      </c>
      <c r="V595" s="1">
        <v>263546.23</v>
      </c>
      <c r="W595" s="1">
        <v>227309.61</v>
      </c>
      <c r="X595" s="1">
        <v>174017.59</v>
      </c>
      <c r="Y595" s="1">
        <v>6727409.1700000009</v>
      </c>
      <c r="Z595" s="1">
        <v>110125.8</v>
      </c>
      <c r="AA595" s="1">
        <v>154077.5</v>
      </c>
      <c r="AB595" s="1">
        <v>331574.77999999997</v>
      </c>
      <c r="AC595" s="1">
        <v>35745.980000000003</v>
      </c>
      <c r="AD595" s="1">
        <v>703826.02</v>
      </c>
      <c r="AE595" s="1">
        <v>430807.49</v>
      </c>
      <c r="AF595" s="1">
        <v>1512424.7400000002</v>
      </c>
      <c r="AG595" s="1">
        <v>1088403.46</v>
      </c>
      <c r="AH595" s="1">
        <v>3142965.7156199999</v>
      </c>
      <c r="AI595" s="1">
        <v>7509951.4856200004</v>
      </c>
      <c r="AJ595" s="1">
        <v>1114498.02</v>
      </c>
      <c r="AK595" s="1">
        <v>6395453.4656200018</v>
      </c>
      <c r="AL595" s="33">
        <v>7398501.6756200017</v>
      </c>
      <c r="AM595" s="1">
        <v>232927.45</v>
      </c>
      <c r="AN595" s="1">
        <v>232927.45</v>
      </c>
      <c r="AO595" s="1">
        <v>242579.14</v>
      </c>
      <c r="AP595" s="1">
        <v>242579.14</v>
      </c>
      <c r="AQ595" s="1">
        <v>0</v>
      </c>
      <c r="AR595" s="1">
        <v>0</v>
      </c>
      <c r="AS595" s="1">
        <v>0</v>
      </c>
      <c r="AT595" s="1">
        <v>0</v>
      </c>
      <c r="AU595" s="1">
        <v>0</v>
      </c>
      <c r="AV595" s="1">
        <v>562371.80000000005</v>
      </c>
      <c r="AW595" s="1">
        <v>223150.55</v>
      </c>
      <c r="AX595" s="1">
        <v>87631.22</v>
      </c>
      <c r="AY595" s="1">
        <v>1824166.75</v>
      </c>
      <c r="AZ595" s="1">
        <v>15950077.689999999</v>
      </c>
      <c r="BA595" s="1">
        <v>432534.81999999995</v>
      </c>
      <c r="BB595" s="1">
        <v>0</v>
      </c>
      <c r="BC595" s="1">
        <v>441636.89</v>
      </c>
    </row>
    <row r="596" spans="1:55" x14ac:dyDescent="0.25">
      <c r="A596" s="10" t="s">
        <v>1210</v>
      </c>
      <c r="B596" s="10" t="s">
        <v>1211</v>
      </c>
      <c r="C596">
        <v>1503.21</v>
      </c>
      <c r="D596" s="1">
        <v>22076846.550000001</v>
      </c>
      <c r="E596" s="1">
        <v>15030041.439999999</v>
      </c>
      <c r="F596" s="12">
        <v>0.68080563072990141</v>
      </c>
      <c r="G596" s="28">
        <v>1</v>
      </c>
      <c r="H596" s="1">
        <v>558966.30000000005</v>
      </c>
      <c r="I596" s="1">
        <v>10148385.34</v>
      </c>
      <c r="J596" s="1">
        <v>10707351.640000001</v>
      </c>
      <c r="K596" s="30">
        <v>0.9</v>
      </c>
      <c r="L596" s="1">
        <v>4794362.2300000004</v>
      </c>
      <c r="M596" s="1">
        <v>1178279.6200000001</v>
      </c>
      <c r="N596" s="1">
        <v>482774.61</v>
      </c>
      <c r="O596" s="1">
        <v>193973.43</v>
      </c>
      <c r="P596" s="1">
        <v>182731.26</v>
      </c>
      <c r="Q596" s="1">
        <v>340514.43</v>
      </c>
      <c r="R596" s="1">
        <v>108824.74</v>
      </c>
      <c r="S596" s="1">
        <v>177448.09</v>
      </c>
      <c r="T596" s="1">
        <v>213752.73</v>
      </c>
      <c r="U596" s="1">
        <v>127660.5</v>
      </c>
      <c r="V596" s="1">
        <v>319195.44</v>
      </c>
      <c r="W596" s="1">
        <v>275307.26</v>
      </c>
      <c r="X596" s="1">
        <v>212926.45</v>
      </c>
      <c r="Y596" s="1">
        <v>8607750.790000001</v>
      </c>
      <c r="Z596" s="1">
        <v>134321.4</v>
      </c>
      <c r="AA596" s="1">
        <v>187901.25</v>
      </c>
      <c r="AB596" s="1">
        <v>404363.49</v>
      </c>
      <c r="AC596" s="1">
        <v>43593.090000000004</v>
      </c>
      <c r="AD596" s="1">
        <v>858332.90999999992</v>
      </c>
      <c r="AE596" s="1">
        <v>545671.9</v>
      </c>
      <c r="AF596" s="1">
        <v>1844438.67</v>
      </c>
      <c r="AG596" s="1">
        <v>1327334.43</v>
      </c>
      <c r="AH596" s="1">
        <v>4476828.8837099997</v>
      </c>
      <c r="AI596" s="1">
        <v>9822786.0237099994</v>
      </c>
      <c r="AJ596" s="1">
        <v>1359157.38</v>
      </c>
      <c r="AK596" s="1">
        <v>8463628.6437099986</v>
      </c>
      <c r="AL596" s="33">
        <v>9686870.2837099992</v>
      </c>
      <c r="AM596" s="1">
        <v>455559.76</v>
      </c>
      <c r="AN596" s="1">
        <v>455559.76</v>
      </c>
      <c r="AO596" s="1">
        <v>474219.7</v>
      </c>
      <c r="AP596" s="1">
        <v>474219.7</v>
      </c>
      <c r="AQ596" s="1">
        <v>160861.5</v>
      </c>
      <c r="AR596" s="1">
        <v>160861.5</v>
      </c>
      <c r="AS596" s="1">
        <v>167295.96</v>
      </c>
      <c r="AT596" s="1">
        <v>167295.96</v>
      </c>
      <c r="AU596" s="1">
        <v>201398.59</v>
      </c>
      <c r="AV596" s="1">
        <v>685913.43</v>
      </c>
      <c r="AW596" s="1">
        <v>272172.18</v>
      </c>
      <c r="AX596" s="1">
        <v>106867.35</v>
      </c>
      <c r="AY596" s="1">
        <v>3782225.39</v>
      </c>
      <c r="AZ596" s="1">
        <v>22076846.550000001</v>
      </c>
      <c r="BA596" s="1">
        <v>2041418.1599999997</v>
      </c>
      <c r="BB596" s="1">
        <v>312159.64999999997</v>
      </c>
      <c r="BC596" s="1">
        <v>524521.17999999993</v>
      </c>
    </row>
    <row r="597" spans="1:55" x14ac:dyDescent="0.25">
      <c r="A597" s="10" t="s">
        <v>1212</v>
      </c>
      <c r="B597" s="10" t="s">
        <v>1213</v>
      </c>
      <c r="C597">
        <v>897.75</v>
      </c>
      <c r="D597" s="1">
        <v>11155288.82</v>
      </c>
      <c r="E597" s="1">
        <v>10953348.66</v>
      </c>
      <c r="F597" s="12">
        <v>0.98189736157812901</v>
      </c>
      <c r="G597" s="28">
        <v>3</v>
      </c>
      <c r="H597" s="1">
        <v>18281.36</v>
      </c>
      <c r="I597" s="1">
        <v>1466841.56</v>
      </c>
      <c r="J597" s="1">
        <v>1485122.9200000002</v>
      </c>
      <c r="K597" s="30">
        <v>0.9</v>
      </c>
      <c r="L597" s="1">
        <v>2655015.14</v>
      </c>
      <c r="M597" s="1">
        <v>638174.99</v>
      </c>
      <c r="N597" s="1">
        <v>286596.82</v>
      </c>
      <c r="O597" s="1">
        <v>116787.27</v>
      </c>
      <c r="P597" s="1">
        <v>89517.41</v>
      </c>
      <c r="Q597" s="1">
        <v>199927.98</v>
      </c>
      <c r="R597" s="1">
        <v>64529.24</v>
      </c>
      <c r="S597" s="1">
        <v>105192.25</v>
      </c>
      <c r="T597" s="1">
        <v>129376.65</v>
      </c>
      <c r="U597" s="1">
        <v>76085.649999999994</v>
      </c>
      <c r="V597" s="1">
        <v>193197.24</v>
      </c>
      <c r="W597" s="1">
        <v>166633.34</v>
      </c>
      <c r="X597" s="1">
        <v>126224.02</v>
      </c>
      <c r="Y597" s="1">
        <v>4847258</v>
      </c>
      <c r="Z597" s="1">
        <v>79875</v>
      </c>
      <c r="AA597" s="1">
        <v>112218.75</v>
      </c>
      <c r="AB597" s="1">
        <v>241494.75</v>
      </c>
      <c r="AC597" s="1">
        <v>26034.75</v>
      </c>
      <c r="AD597" s="1">
        <v>256307.62</v>
      </c>
      <c r="AE597" s="1">
        <v>301587</v>
      </c>
      <c r="AF597" s="1">
        <v>1101539.25</v>
      </c>
      <c r="AG597" s="1">
        <v>792713.25</v>
      </c>
      <c r="AH597" s="1">
        <v>2241429.9142499999</v>
      </c>
      <c r="AI597" s="1">
        <v>5153200.2842500005</v>
      </c>
      <c r="AJ597" s="1">
        <v>811718.61</v>
      </c>
      <c r="AK597" s="1">
        <v>4341481.6742499992</v>
      </c>
      <c r="AL597" s="33">
        <v>5072028.4142499994</v>
      </c>
      <c r="AM597" s="1">
        <v>147349.13</v>
      </c>
      <c r="AN597" s="1">
        <v>147349.13</v>
      </c>
      <c r="AO597" s="1">
        <v>153140.14000000001</v>
      </c>
      <c r="AP597" s="1">
        <v>153140.14000000001</v>
      </c>
      <c r="AQ597" s="1">
        <v>0</v>
      </c>
      <c r="AR597" s="1">
        <v>0</v>
      </c>
      <c r="AS597" s="1">
        <v>0</v>
      </c>
      <c r="AT597" s="1">
        <v>0</v>
      </c>
      <c r="AU597" s="1">
        <v>0</v>
      </c>
      <c r="AV597" s="1">
        <v>409231.65</v>
      </c>
      <c r="AW597" s="1">
        <v>162384.15</v>
      </c>
      <c r="AX597" s="1">
        <v>63407.96</v>
      </c>
      <c r="AY597" s="1">
        <v>1236002.3</v>
      </c>
      <c r="AZ597" s="1">
        <v>11155288.82</v>
      </c>
      <c r="BA597" s="1">
        <v>379761.94999999995</v>
      </c>
      <c r="BB597" s="1">
        <v>0</v>
      </c>
      <c r="BC597" s="1">
        <v>223818.99999999997</v>
      </c>
    </row>
    <row r="598" spans="1:55" x14ac:dyDescent="0.25">
      <c r="A598" s="143" t="s">
        <v>1214</v>
      </c>
      <c r="B598" s="10" t="s">
        <v>1215</v>
      </c>
      <c r="C598">
        <v>32.31</v>
      </c>
      <c r="D598" s="1">
        <v>465071.52</v>
      </c>
      <c r="E598" s="1">
        <v>486847.88</v>
      </c>
      <c r="F598" s="12">
        <v>1.0468236799363677</v>
      </c>
      <c r="G598" s="28">
        <v>4</v>
      </c>
      <c r="H598" s="1">
        <v>35.78</v>
      </c>
      <c r="I598" s="1">
        <v>440340.73</v>
      </c>
      <c r="J598" s="1">
        <v>440376.51</v>
      </c>
      <c r="K598" s="30">
        <v>1.0450900000000001</v>
      </c>
      <c r="L598" s="1">
        <v>110263.58</v>
      </c>
      <c r="M598" s="1">
        <v>33049.53</v>
      </c>
      <c r="N598" s="1">
        <v>11832.67</v>
      </c>
      <c r="O598" s="1">
        <v>3162.36</v>
      </c>
      <c r="P598" s="1">
        <v>3854.74</v>
      </c>
      <c r="Q598" s="1">
        <v>10275.120000000001</v>
      </c>
      <c r="R598" s="1">
        <v>2540.0700000000002</v>
      </c>
      <c r="S598" s="1">
        <v>4150.74</v>
      </c>
      <c r="T598" s="1">
        <v>3265.94</v>
      </c>
      <c r="U598" s="1">
        <v>2668.33</v>
      </c>
      <c r="V598" s="1">
        <v>4877.01</v>
      </c>
      <c r="W598" s="1">
        <v>4206.4399999999996</v>
      </c>
      <c r="X598" s="1">
        <v>4980.62</v>
      </c>
      <c r="Y598" s="1">
        <v>199127.14999999997</v>
      </c>
      <c r="Z598" s="1">
        <v>2907.9</v>
      </c>
      <c r="AA598" s="1">
        <v>4038.75</v>
      </c>
      <c r="AB598" s="1">
        <v>8691.39</v>
      </c>
      <c r="AC598" s="1">
        <v>936.99</v>
      </c>
      <c r="AD598" s="1">
        <v>9224.5</v>
      </c>
      <c r="AE598" s="1">
        <v>20198.02</v>
      </c>
      <c r="AF598" s="1">
        <v>39644.369999999995</v>
      </c>
      <c r="AG598" s="1">
        <v>28529.730000000003</v>
      </c>
      <c r="AH598" s="1">
        <v>83918.295810000011</v>
      </c>
      <c r="AI598" s="1">
        <v>198089.94581</v>
      </c>
      <c r="AJ598" s="1">
        <v>29213.73</v>
      </c>
      <c r="AK598" s="1">
        <v>168876.21580999997</v>
      </c>
      <c r="AL598" s="33">
        <v>199407.18580999997</v>
      </c>
      <c r="AM598" s="1">
        <v>5977.41</v>
      </c>
      <c r="AN598" s="1">
        <v>5977.41</v>
      </c>
      <c r="AO598" s="1">
        <v>6724.58</v>
      </c>
      <c r="AP598" s="1">
        <v>6724.58</v>
      </c>
      <c r="AQ598" s="1">
        <v>2988.7</v>
      </c>
      <c r="AR598" s="1">
        <v>2988.7</v>
      </c>
      <c r="AS598" s="1">
        <v>2988.7</v>
      </c>
      <c r="AT598" s="1">
        <v>2988.7</v>
      </c>
      <c r="AU598" s="1">
        <v>3735.88</v>
      </c>
      <c r="AV598" s="1">
        <v>16437.88</v>
      </c>
      <c r="AW598" s="1">
        <v>6522.59</v>
      </c>
      <c r="AX598" s="1">
        <v>2481.91</v>
      </c>
      <c r="AY598" s="1">
        <v>66537.039999999994</v>
      </c>
      <c r="AZ598" s="1">
        <v>465071.52</v>
      </c>
      <c r="BA598" s="1">
        <v>11.92</v>
      </c>
      <c r="BB598" s="1">
        <v>2.76</v>
      </c>
      <c r="BC598" s="1">
        <v>8.2199999999999989</v>
      </c>
    </row>
    <row r="599" spans="1:55" x14ac:dyDescent="0.25">
      <c r="A599" s="143" t="s">
        <v>1216</v>
      </c>
      <c r="B599" s="10" t="s">
        <v>1217</v>
      </c>
      <c r="C599">
        <v>325.31</v>
      </c>
      <c r="D599" s="1">
        <v>4965776.1900000004</v>
      </c>
      <c r="E599" s="1">
        <v>4790475.9300000006</v>
      </c>
      <c r="F599" s="12">
        <v>0.96469831637740411</v>
      </c>
      <c r="G599" s="28">
        <v>3</v>
      </c>
      <c r="H599" s="1">
        <v>8137.95</v>
      </c>
      <c r="I599" s="1">
        <v>4293898.3199999994</v>
      </c>
      <c r="J599" s="1">
        <v>4302036.2699999996</v>
      </c>
      <c r="K599" s="30">
        <v>1.0450900000000001</v>
      </c>
      <c r="L599" s="1">
        <v>1119544.28</v>
      </c>
      <c r="M599" s="1">
        <v>341825.36</v>
      </c>
      <c r="N599" s="1">
        <v>127626.06</v>
      </c>
      <c r="O599" s="1">
        <v>44880.3</v>
      </c>
      <c r="P599" s="1">
        <v>39768.410000000003</v>
      </c>
      <c r="Q599" s="1">
        <v>110703.31</v>
      </c>
      <c r="R599" s="1">
        <v>27305.75</v>
      </c>
      <c r="S599" s="1">
        <v>46547.6</v>
      </c>
      <c r="T599" s="1">
        <v>46539.75</v>
      </c>
      <c r="U599" s="1">
        <v>32020.01</v>
      </c>
      <c r="V599" s="1">
        <v>69497.490000000005</v>
      </c>
      <c r="W599" s="1">
        <v>59941.84</v>
      </c>
      <c r="X599" s="1">
        <v>55854.17</v>
      </c>
      <c r="Y599" s="1">
        <v>2122054.3300000005</v>
      </c>
      <c r="Z599" s="1">
        <v>29277.899999999998</v>
      </c>
      <c r="AA599" s="1">
        <v>40663.75</v>
      </c>
      <c r="AB599" s="1">
        <v>87508.39</v>
      </c>
      <c r="AC599" s="1">
        <v>9433.99</v>
      </c>
      <c r="AD599" s="1">
        <v>185752.01</v>
      </c>
      <c r="AE599" s="1">
        <v>211394.02</v>
      </c>
      <c r="AF599" s="1">
        <v>399155.37</v>
      </c>
      <c r="AG599" s="1">
        <v>287248.73</v>
      </c>
      <c r="AH599" s="1">
        <v>885377.74280999985</v>
      </c>
      <c r="AI599" s="1">
        <v>2135811.9028099999</v>
      </c>
      <c r="AJ599" s="1">
        <v>294135.53999999998</v>
      </c>
      <c r="AK599" s="1">
        <v>1841676.3628099994</v>
      </c>
      <c r="AL599" s="33">
        <v>2149074.4728099992</v>
      </c>
      <c r="AM599" s="1">
        <v>67245.89</v>
      </c>
      <c r="AN599" s="1">
        <v>67245.89</v>
      </c>
      <c r="AO599" s="1">
        <v>69487.42</v>
      </c>
      <c r="AP599" s="1">
        <v>69487.42</v>
      </c>
      <c r="AQ599" s="1">
        <v>29139.88</v>
      </c>
      <c r="AR599" s="1">
        <v>29139.88</v>
      </c>
      <c r="AS599" s="1">
        <v>29887.06</v>
      </c>
      <c r="AT599" s="1">
        <v>29887.06</v>
      </c>
      <c r="AU599" s="1">
        <v>36611.65</v>
      </c>
      <c r="AV599" s="1">
        <v>171850.62</v>
      </c>
      <c r="AW599" s="1">
        <v>68190.759999999995</v>
      </c>
      <c r="AX599" s="1">
        <v>26473.71</v>
      </c>
      <c r="AY599" s="1">
        <v>694647.24</v>
      </c>
      <c r="AZ599" s="1">
        <v>4965776.1900000004</v>
      </c>
      <c r="BA599" s="1">
        <v>126186.17</v>
      </c>
      <c r="BB599" s="1">
        <v>10558.95</v>
      </c>
      <c r="BC599" s="1">
        <v>85502.22</v>
      </c>
    </row>
    <row r="600" spans="1:55" x14ac:dyDescent="0.25">
      <c r="A600" s="10" t="s">
        <v>1218</v>
      </c>
      <c r="B600" s="10" t="s">
        <v>1219</v>
      </c>
      <c r="C600">
        <v>568</v>
      </c>
      <c r="D600" s="1">
        <v>8010212.25</v>
      </c>
      <c r="E600" s="1">
        <v>5335789.0999999996</v>
      </c>
      <c r="F600" s="12">
        <v>0.66612331027807659</v>
      </c>
      <c r="G600" s="28">
        <v>1</v>
      </c>
      <c r="H600" s="1">
        <v>223987.31</v>
      </c>
      <c r="I600" s="1">
        <v>1473588.26</v>
      </c>
      <c r="J600" s="1">
        <v>1697575.57</v>
      </c>
      <c r="K600" s="30">
        <v>1.0450900000000001</v>
      </c>
      <c r="L600" s="1">
        <v>1965742.44</v>
      </c>
      <c r="M600" s="1">
        <v>393148.48</v>
      </c>
      <c r="N600" s="1">
        <v>202198.78</v>
      </c>
      <c r="O600" s="1">
        <v>88995.94</v>
      </c>
      <c r="P600" s="1">
        <v>69945.899999999994</v>
      </c>
      <c r="Q600" s="1">
        <v>123897.5</v>
      </c>
      <c r="R600" s="1">
        <v>47626.31</v>
      </c>
      <c r="S600" s="1">
        <v>74713.350000000006</v>
      </c>
      <c r="T600" s="1">
        <v>102060.87</v>
      </c>
      <c r="U600" s="1">
        <v>56035.01</v>
      </c>
      <c r="V600" s="1">
        <v>152406.78</v>
      </c>
      <c r="W600" s="1">
        <v>131451.42000000001</v>
      </c>
      <c r="X600" s="1">
        <v>89651.28</v>
      </c>
      <c r="Y600" s="1">
        <v>3497874.0599999991</v>
      </c>
      <c r="Z600" s="1">
        <v>50647.5</v>
      </c>
      <c r="AA600" s="1">
        <v>71000</v>
      </c>
      <c r="AB600" s="1">
        <v>152792</v>
      </c>
      <c r="AC600" s="1">
        <v>16472</v>
      </c>
      <c r="AD600" s="1">
        <v>324328</v>
      </c>
      <c r="AE600" s="1">
        <v>85738.75</v>
      </c>
      <c r="AF600" s="1">
        <v>696936</v>
      </c>
      <c r="AG600" s="1">
        <v>501544</v>
      </c>
      <c r="AH600" s="1">
        <v>1461844.929</v>
      </c>
      <c r="AI600" s="1">
        <v>3361303.179</v>
      </c>
      <c r="AJ600" s="1">
        <v>513568.56</v>
      </c>
      <c r="AK600" s="1">
        <v>2847734.6189999999</v>
      </c>
      <c r="AL600" s="33">
        <v>3384459.9789999998</v>
      </c>
      <c r="AM600" s="1">
        <v>124778.49</v>
      </c>
      <c r="AN600" s="1">
        <v>124778.49</v>
      </c>
      <c r="AO600" s="1">
        <v>130008.73</v>
      </c>
      <c r="AP600" s="1">
        <v>130008.73</v>
      </c>
      <c r="AQ600" s="1">
        <v>28392.71</v>
      </c>
      <c r="AR600" s="1">
        <v>28392.71</v>
      </c>
      <c r="AS600" s="1">
        <v>29887.06</v>
      </c>
      <c r="AT600" s="1">
        <v>29887.06</v>
      </c>
      <c r="AU600" s="1">
        <v>35864.47</v>
      </c>
      <c r="AV600" s="1">
        <v>300365.01</v>
      </c>
      <c r="AW600" s="1">
        <v>119185.59</v>
      </c>
      <c r="AX600" s="1">
        <v>46329</v>
      </c>
      <c r="AY600" s="1">
        <v>1127878.05</v>
      </c>
      <c r="AZ600" s="1">
        <v>8010212.25</v>
      </c>
      <c r="BA600" s="1">
        <v>171441.57</v>
      </c>
      <c r="BB600" s="1">
        <v>7238.32</v>
      </c>
      <c r="BC600" s="1">
        <v>228308.04000000004</v>
      </c>
    </row>
    <row r="601" spans="1:55" x14ac:dyDescent="0.25">
      <c r="A601" s="10" t="s">
        <v>1220</v>
      </c>
      <c r="B601" s="10" t="s">
        <v>1221</v>
      </c>
      <c r="C601">
        <v>2060.06</v>
      </c>
      <c r="D601" s="1">
        <v>32676629.48</v>
      </c>
      <c r="E601" s="1">
        <v>21603255.07</v>
      </c>
      <c r="F601" s="12">
        <v>0.66112250295650754</v>
      </c>
      <c r="G601" s="28">
        <v>1</v>
      </c>
      <c r="H601" s="1">
        <v>1029019.01</v>
      </c>
      <c r="I601" s="1">
        <v>12169949.720000001</v>
      </c>
      <c r="J601" s="1">
        <v>13198968.73</v>
      </c>
      <c r="K601" s="30">
        <v>1.0450900000000001</v>
      </c>
      <c r="L601" s="1">
        <v>7465691.8600000003</v>
      </c>
      <c r="M601" s="1">
        <v>1493138.37</v>
      </c>
      <c r="N601" s="1">
        <v>732614.62</v>
      </c>
      <c r="O601" s="1">
        <v>325369.17</v>
      </c>
      <c r="P601" s="1">
        <v>295879.26</v>
      </c>
      <c r="Q601" s="1">
        <v>460743.86</v>
      </c>
      <c r="R601" s="1">
        <v>173359.8</v>
      </c>
      <c r="S601" s="1">
        <v>271280.64000000001</v>
      </c>
      <c r="T601" s="1">
        <v>373134.56</v>
      </c>
      <c r="U601" s="1">
        <v>203386.36</v>
      </c>
      <c r="V601" s="1">
        <v>557199.18999999994</v>
      </c>
      <c r="W601" s="1">
        <v>480586.39</v>
      </c>
      <c r="X601" s="1">
        <v>325519.56</v>
      </c>
      <c r="Y601" s="1">
        <v>13157903.640000001</v>
      </c>
      <c r="Z601" s="1">
        <v>183973.5</v>
      </c>
      <c r="AA601" s="1">
        <v>257507.5</v>
      </c>
      <c r="AB601" s="1">
        <v>554156.14</v>
      </c>
      <c r="AC601" s="1">
        <v>59741.740000000005</v>
      </c>
      <c r="AD601" s="1">
        <v>1176294.26</v>
      </c>
      <c r="AE601" s="1">
        <v>318977.53000000003</v>
      </c>
      <c r="AF601" s="1">
        <v>2527693.62</v>
      </c>
      <c r="AG601" s="1">
        <v>1819032.98</v>
      </c>
      <c r="AH601" s="1">
        <v>6099075.3180600004</v>
      </c>
      <c r="AI601" s="1">
        <v>12996452.588059999</v>
      </c>
      <c r="AJ601" s="1">
        <v>1862644.45</v>
      </c>
      <c r="AK601" s="1">
        <v>11133808.138060002</v>
      </c>
      <c r="AL601" s="33">
        <v>13080439.218060002</v>
      </c>
      <c r="AM601" s="1">
        <v>710564.98</v>
      </c>
      <c r="AN601" s="1">
        <v>710564.98</v>
      </c>
      <c r="AO601" s="1">
        <v>740452.05</v>
      </c>
      <c r="AP601" s="1">
        <v>740452.05</v>
      </c>
      <c r="AQ601" s="1">
        <v>345195.6</v>
      </c>
      <c r="AR601" s="1">
        <v>345195.6</v>
      </c>
      <c r="AS601" s="1">
        <v>359391.96</v>
      </c>
      <c r="AT601" s="1">
        <v>359391.96</v>
      </c>
      <c r="AU601" s="1">
        <v>431868.1</v>
      </c>
      <c r="AV601" s="1">
        <v>1091625.07</v>
      </c>
      <c r="AW601" s="1">
        <v>433159.59</v>
      </c>
      <c r="AX601" s="1">
        <v>170424.56</v>
      </c>
      <c r="AY601" s="1">
        <v>6438286.4999999991</v>
      </c>
      <c r="AZ601" s="1">
        <v>32676629.48</v>
      </c>
      <c r="BA601" s="1">
        <v>2183957.7400000002</v>
      </c>
      <c r="BB601" s="1">
        <v>393403.49</v>
      </c>
      <c r="BC601" s="1">
        <v>1051809.67</v>
      </c>
    </row>
    <row r="602" spans="1:55" x14ac:dyDescent="0.25">
      <c r="A602" s="10" t="s">
        <v>1222</v>
      </c>
      <c r="B602" s="10" t="s">
        <v>1223</v>
      </c>
      <c r="C602">
        <v>2210.63</v>
      </c>
      <c r="D602" s="1">
        <v>38149831.420000002</v>
      </c>
      <c r="E602" s="1">
        <v>31470619.700000003</v>
      </c>
      <c r="F602" s="12">
        <v>0.82492159279900701</v>
      </c>
      <c r="G602" s="28">
        <v>2</v>
      </c>
      <c r="H602" s="1">
        <v>156826.53</v>
      </c>
      <c r="I602" s="1">
        <v>24488311.34</v>
      </c>
      <c r="J602" s="1">
        <v>24645137.870000001</v>
      </c>
      <c r="K602" s="30">
        <v>1.0450900000000001</v>
      </c>
      <c r="L602" s="1">
        <v>8554290.2599999998</v>
      </c>
      <c r="M602" s="1">
        <v>1710858.05</v>
      </c>
      <c r="N602" s="1">
        <v>786012.18</v>
      </c>
      <c r="O602" s="1">
        <v>348864.1</v>
      </c>
      <c r="P602" s="1">
        <v>354701.41</v>
      </c>
      <c r="Q602" s="1">
        <v>491718.24</v>
      </c>
      <c r="R602" s="1">
        <v>186695.17</v>
      </c>
      <c r="S602" s="1">
        <v>291144.90999999997</v>
      </c>
      <c r="T602" s="1">
        <v>400078.63</v>
      </c>
      <c r="U602" s="1">
        <v>218210.44</v>
      </c>
      <c r="V602" s="1">
        <v>597434.57999999996</v>
      </c>
      <c r="W602" s="1">
        <v>515289.56</v>
      </c>
      <c r="X602" s="1">
        <v>349355.42</v>
      </c>
      <c r="Y602" s="1">
        <v>14804652.950000001</v>
      </c>
      <c r="Z602" s="1">
        <v>197367.3</v>
      </c>
      <c r="AA602" s="1">
        <v>276328.75</v>
      </c>
      <c r="AB602" s="1">
        <v>594659.47</v>
      </c>
      <c r="AC602" s="1">
        <v>64108.27</v>
      </c>
      <c r="AD602" s="1">
        <v>1262269.73</v>
      </c>
      <c r="AE602" s="1">
        <v>339710.76999999996</v>
      </c>
      <c r="AF602" s="1">
        <v>2712443.01</v>
      </c>
      <c r="AG602" s="1">
        <v>1951986.29</v>
      </c>
      <c r="AH602" s="1">
        <v>7225176.4011299992</v>
      </c>
      <c r="AI602" s="1">
        <v>14624049.991129998</v>
      </c>
      <c r="AJ602" s="1">
        <v>1998785.32</v>
      </c>
      <c r="AK602" s="1">
        <v>12625264.67113</v>
      </c>
      <c r="AL602" s="33">
        <v>14714175.22113</v>
      </c>
      <c r="AM602" s="1">
        <v>1108062.96</v>
      </c>
      <c r="AN602" s="1">
        <v>1108062.96</v>
      </c>
      <c r="AO602" s="1">
        <v>1154387.9099999999</v>
      </c>
      <c r="AP602" s="1">
        <v>1154387.9099999999</v>
      </c>
      <c r="AQ602" s="1">
        <v>428879.39</v>
      </c>
      <c r="AR602" s="1">
        <v>428879.39</v>
      </c>
      <c r="AS602" s="1">
        <v>446811.63</v>
      </c>
      <c r="AT602" s="1">
        <v>446811.63</v>
      </c>
      <c r="AU602" s="1">
        <v>536472.82999999996</v>
      </c>
      <c r="AV602" s="1">
        <v>1170825.8</v>
      </c>
      <c r="AW602" s="1">
        <v>464586.63</v>
      </c>
      <c r="AX602" s="1">
        <v>182834.11</v>
      </c>
      <c r="AY602" s="1">
        <v>8631003.1499999985</v>
      </c>
      <c r="AZ602" s="1">
        <v>38149831.420000002</v>
      </c>
      <c r="BA602" s="1">
        <v>5949478.8800000008</v>
      </c>
      <c r="BB602" s="1">
        <v>526337.78999999992</v>
      </c>
      <c r="BC602" s="1">
        <v>1315894.99</v>
      </c>
    </row>
    <row r="603" spans="1:55" x14ac:dyDescent="0.25">
      <c r="A603" s="10" t="s">
        <v>1224</v>
      </c>
      <c r="B603" s="10" t="s">
        <v>1225</v>
      </c>
      <c r="C603">
        <v>1105.46</v>
      </c>
      <c r="D603" s="1">
        <v>14106241.34</v>
      </c>
      <c r="E603" s="1">
        <v>12321530.859999999</v>
      </c>
      <c r="F603" s="12">
        <v>0.87348079215550978</v>
      </c>
      <c r="G603" s="28">
        <v>2</v>
      </c>
      <c r="H603" s="1">
        <v>33103.35</v>
      </c>
      <c r="I603" s="1">
        <v>3738485.47</v>
      </c>
      <c r="J603" s="1">
        <v>3771588.8200000003</v>
      </c>
      <c r="K603" s="30">
        <v>1.0450900000000001</v>
      </c>
      <c r="L603" s="1">
        <v>3535630.91</v>
      </c>
      <c r="M603" s="1">
        <v>707126.18</v>
      </c>
      <c r="N603" s="1">
        <v>393006.09</v>
      </c>
      <c r="O603" s="1">
        <v>173720.08</v>
      </c>
      <c r="P603" s="1">
        <v>118018.61</v>
      </c>
      <c r="Q603" s="1">
        <v>245471.94</v>
      </c>
      <c r="R603" s="1">
        <v>92712.56</v>
      </c>
      <c r="S603" s="1">
        <v>145275.97</v>
      </c>
      <c r="T603" s="1">
        <v>199222.83</v>
      </c>
      <c r="U603" s="1">
        <v>108808.74</v>
      </c>
      <c r="V603" s="1">
        <v>297498.03000000003</v>
      </c>
      <c r="W603" s="1">
        <v>256593.17</v>
      </c>
      <c r="X603" s="1">
        <v>174321.95</v>
      </c>
      <c r="Y603" s="1">
        <v>6447407.0600000005</v>
      </c>
      <c r="Z603" s="1">
        <v>98771.4</v>
      </c>
      <c r="AA603" s="1">
        <v>138182.5</v>
      </c>
      <c r="AB603" s="1">
        <v>297368.74</v>
      </c>
      <c r="AC603" s="1">
        <v>32058.340000000004</v>
      </c>
      <c r="AD603" s="1">
        <v>631217.66</v>
      </c>
      <c r="AE603" s="1">
        <v>170624.35</v>
      </c>
      <c r="AF603" s="1">
        <v>1356399.4200000002</v>
      </c>
      <c r="AG603" s="1">
        <v>976121.17999999993</v>
      </c>
      <c r="AH603" s="1">
        <v>2517378.6684599998</v>
      </c>
      <c r="AI603" s="1">
        <v>6218122.2584600002</v>
      </c>
      <c r="AJ603" s="1">
        <v>999523.76</v>
      </c>
      <c r="AK603" s="1">
        <v>5218598.4984600004</v>
      </c>
      <c r="AL603" s="33">
        <v>6263190.7784600006</v>
      </c>
      <c r="AM603" s="1">
        <v>68740.25</v>
      </c>
      <c r="AN603" s="1">
        <v>68740.25</v>
      </c>
      <c r="AO603" s="1">
        <v>70981.78</v>
      </c>
      <c r="AP603" s="1">
        <v>70981.78</v>
      </c>
      <c r="AQ603" s="1">
        <v>38853.18</v>
      </c>
      <c r="AR603" s="1">
        <v>38853.18</v>
      </c>
      <c r="AS603" s="1">
        <v>40347.53</v>
      </c>
      <c r="AT603" s="1">
        <v>40347.53</v>
      </c>
      <c r="AU603" s="1">
        <v>48566.48</v>
      </c>
      <c r="AV603" s="1">
        <v>585786.48</v>
      </c>
      <c r="AW603" s="1">
        <v>232441.56</v>
      </c>
      <c r="AX603" s="1">
        <v>91003.4</v>
      </c>
      <c r="AY603" s="1">
        <v>1395643.4</v>
      </c>
      <c r="AZ603" s="1">
        <v>14106241.34</v>
      </c>
      <c r="BA603" s="1">
        <v>42838.07</v>
      </c>
      <c r="BB603" s="1">
        <v>21740.880000000001</v>
      </c>
      <c r="BC603" s="1">
        <v>544317.45000000007</v>
      </c>
    </row>
    <row r="604" spans="1:55" x14ac:dyDescent="0.25">
      <c r="A604" s="10" t="s">
        <v>1226</v>
      </c>
      <c r="B604" s="10" t="s">
        <v>1227</v>
      </c>
      <c r="C604">
        <v>306.73</v>
      </c>
      <c r="D604" s="1">
        <v>3873279.93</v>
      </c>
      <c r="E604" s="1">
        <v>4235096.1800000006</v>
      </c>
      <c r="F604" s="12">
        <v>1.0934134006678935</v>
      </c>
      <c r="G604" s="28">
        <v>4</v>
      </c>
      <c r="H604" s="1">
        <v>298.04000000000002</v>
      </c>
      <c r="I604" s="1">
        <v>218887.64</v>
      </c>
      <c r="J604" s="1">
        <v>219185.68000000002</v>
      </c>
      <c r="K604" s="30">
        <v>1.0450900000000001</v>
      </c>
      <c r="L604" s="1">
        <v>1001738.36</v>
      </c>
      <c r="M604" s="1">
        <v>200347.67</v>
      </c>
      <c r="N604" s="1">
        <v>108931.03</v>
      </c>
      <c r="O604" s="1">
        <v>47701.82</v>
      </c>
      <c r="P604" s="1">
        <v>33395.519999999997</v>
      </c>
      <c r="Q604" s="1">
        <v>67369.27</v>
      </c>
      <c r="R604" s="1">
        <v>24765.68</v>
      </c>
      <c r="S604" s="1">
        <v>40025.01</v>
      </c>
      <c r="T604" s="1">
        <v>54704.62</v>
      </c>
      <c r="U604" s="1">
        <v>29944.63</v>
      </c>
      <c r="V604" s="1">
        <v>81690.03</v>
      </c>
      <c r="W604" s="1">
        <v>70457.960000000006</v>
      </c>
      <c r="X604" s="1">
        <v>48027.47</v>
      </c>
      <c r="Y604" s="1">
        <v>1809099.07</v>
      </c>
      <c r="Z604" s="1">
        <v>27448.200000000004</v>
      </c>
      <c r="AA604" s="1">
        <v>38341.25</v>
      </c>
      <c r="AB604" s="1">
        <v>82510.37</v>
      </c>
      <c r="AC604" s="1">
        <v>8895.17</v>
      </c>
      <c r="AD604" s="1">
        <v>87571.41</v>
      </c>
      <c r="AE604" s="1">
        <v>47174.11</v>
      </c>
      <c r="AF604" s="1">
        <v>376357.70999999996</v>
      </c>
      <c r="AG604" s="1">
        <v>270842.59000000003</v>
      </c>
      <c r="AH604" s="1">
        <v>708817.92122999998</v>
      </c>
      <c r="AI604" s="1">
        <v>1647958.73123</v>
      </c>
      <c r="AJ604" s="1">
        <v>277336.06</v>
      </c>
      <c r="AK604" s="1">
        <v>1370622.6712299997</v>
      </c>
      <c r="AL604" s="33">
        <v>1660463.8112299996</v>
      </c>
      <c r="AM604" s="1">
        <v>31381.41</v>
      </c>
      <c r="AN604" s="1">
        <v>31381.41</v>
      </c>
      <c r="AO604" s="1">
        <v>32875.769999999997</v>
      </c>
      <c r="AP604" s="1">
        <v>32875.769999999997</v>
      </c>
      <c r="AQ604" s="1">
        <v>4483.05</v>
      </c>
      <c r="AR604" s="1">
        <v>4483.05</v>
      </c>
      <c r="AS604" s="1">
        <v>4483.05</v>
      </c>
      <c r="AT604" s="1">
        <v>4483.05</v>
      </c>
      <c r="AU604" s="1">
        <v>5977.41</v>
      </c>
      <c r="AV604" s="1">
        <v>162137.32999999999</v>
      </c>
      <c r="AW604" s="1">
        <v>64336.5</v>
      </c>
      <c r="AX604" s="1">
        <v>24819.11</v>
      </c>
      <c r="AY604" s="1">
        <v>403716.90999999992</v>
      </c>
      <c r="AZ604" s="1">
        <v>3873279.93</v>
      </c>
      <c r="BA604" s="1">
        <v>21091.54</v>
      </c>
      <c r="BB604" s="1">
        <v>8.91</v>
      </c>
      <c r="BC604" s="1">
        <v>95354.36</v>
      </c>
    </row>
    <row r="605" spans="1:55" x14ac:dyDescent="0.25">
      <c r="A605" s="10" t="s">
        <v>1228</v>
      </c>
      <c r="B605" s="10" t="s">
        <v>1229</v>
      </c>
      <c r="C605">
        <v>2653.96</v>
      </c>
      <c r="D605" s="1">
        <v>35525049.950000003</v>
      </c>
      <c r="E605" s="1">
        <v>28432571.550000001</v>
      </c>
      <c r="F605" s="12">
        <v>0.80035275362082914</v>
      </c>
      <c r="G605" s="28">
        <v>2</v>
      </c>
      <c r="H605" s="1">
        <v>116352.56</v>
      </c>
      <c r="I605" s="1">
        <v>6295392.8000000017</v>
      </c>
      <c r="J605" s="1">
        <v>6411745.3600000013</v>
      </c>
      <c r="K605" s="30">
        <v>1.0450900000000001</v>
      </c>
      <c r="L605" s="1">
        <v>8808462.6799999997</v>
      </c>
      <c r="M605" s="1">
        <v>1761692.53</v>
      </c>
      <c r="N605" s="1">
        <v>944068.98</v>
      </c>
      <c r="O605" s="1">
        <v>419348.89</v>
      </c>
      <c r="P605" s="1">
        <v>303222.26</v>
      </c>
      <c r="Q605" s="1">
        <v>590061.88</v>
      </c>
      <c r="R605" s="1">
        <v>224161.2</v>
      </c>
      <c r="S605" s="1">
        <v>349551.78</v>
      </c>
      <c r="T605" s="1">
        <v>480910.85</v>
      </c>
      <c r="U605" s="1">
        <v>262089.71</v>
      </c>
      <c r="V605" s="1">
        <v>718140.75</v>
      </c>
      <c r="W605" s="1">
        <v>619399.09</v>
      </c>
      <c r="X605" s="1">
        <v>419439.96</v>
      </c>
      <c r="Y605" s="1">
        <v>15900550.560000001</v>
      </c>
      <c r="Z605" s="1">
        <v>236696.40000000002</v>
      </c>
      <c r="AA605" s="1">
        <v>331745</v>
      </c>
      <c r="AB605" s="1">
        <v>713915.24</v>
      </c>
      <c r="AC605" s="1">
        <v>76964.84</v>
      </c>
      <c r="AD605" s="1">
        <v>1515411.1600000001</v>
      </c>
      <c r="AE605" s="1">
        <v>407094.93000000005</v>
      </c>
      <c r="AF605" s="1">
        <v>3256408.92</v>
      </c>
      <c r="AG605" s="1">
        <v>2343446.6800000002</v>
      </c>
      <c r="AH605" s="1">
        <v>6409929.9369599987</v>
      </c>
      <c r="AI605" s="1">
        <v>15291613.106959999</v>
      </c>
      <c r="AJ605" s="1">
        <v>2399631.0099999998</v>
      </c>
      <c r="AK605" s="1">
        <v>12891982.096959999</v>
      </c>
      <c r="AL605" s="33">
        <v>15399812.466959998</v>
      </c>
      <c r="AM605" s="1">
        <v>367610.9</v>
      </c>
      <c r="AN605" s="1">
        <v>367610.9</v>
      </c>
      <c r="AO605" s="1">
        <v>382554.44</v>
      </c>
      <c r="AP605" s="1">
        <v>382554.44</v>
      </c>
      <c r="AQ605" s="1">
        <v>101616.02</v>
      </c>
      <c r="AR605" s="1">
        <v>101616.02</v>
      </c>
      <c r="AS605" s="1">
        <v>105351.9</v>
      </c>
      <c r="AT605" s="1">
        <v>105351.9</v>
      </c>
      <c r="AU605" s="1">
        <v>127020.02</v>
      </c>
      <c r="AV605" s="1">
        <v>1406186.44</v>
      </c>
      <c r="AW605" s="1">
        <v>557978.32999999996</v>
      </c>
      <c r="AX605" s="1">
        <v>219235.47</v>
      </c>
      <c r="AY605" s="1">
        <v>4224686.7799999993</v>
      </c>
      <c r="AZ605" s="1">
        <v>35525049.950000003</v>
      </c>
      <c r="BA605" s="1">
        <v>401365.9</v>
      </c>
      <c r="BB605" s="1">
        <v>7904.5600000000013</v>
      </c>
      <c r="BC605" s="1">
        <v>1113508.3599999999</v>
      </c>
    </row>
    <row r="606" spans="1:55" x14ac:dyDescent="0.25">
      <c r="A606" s="10" t="s">
        <v>1230</v>
      </c>
      <c r="B606" s="10" t="s">
        <v>1231</v>
      </c>
      <c r="C606">
        <v>165.89</v>
      </c>
      <c r="D606" s="1">
        <v>2226063.86</v>
      </c>
      <c r="E606" s="1">
        <v>3540140.0400000005</v>
      </c>
      <c r="F606" s="12">
        <v>1.5903137837204728</v>
      </c>
      <c r="G606" s="28">
        <v>4</v>
      </c>
      <c r="H606" s="1">
        <v>171.29</v>
      </c>
      <c r="I606" s="1">
        <v>151772.67000000001</v>
      </c>
      <c r="J606" s="1">
        <v>151943.96000000002</v>
      </c>
      <c r="K606" s="30">
        <v>1.0450900000000001</v>
      </c>
      <c r="L606" s="1">
        <v>568150.11</v>
      </c>
      <c r="M606" s="1">
        <v>113630.02</v>
      </c>
      <c r="N606" s="1">
        <v>58381.34</v>
      </c>
      <c r="O606" s="1">
        <v>25630.83</v>
      </c>
      <c r="P606" s="1">
        <v>19673.150000000001</v>
      </c>
      <c r="Q606" s="1">
        <v>35620.53</v>
      </c>
      <c r="R606" s="1">
        <v>13335.36</v>
      </c>
      <c r="S606" s="1">
        <v>21643.15</v>
      </c>
      <c r="T606" s="1">
        <v>29393.53</v>
      </c>
      <c r="U606" s="1">
        <v>16010</v>
      </c>
      <c r="V606" s="1">
        <v>43893.15</v>
      </c>
      <c r="W606" s="1">
        <v>37858</v>
      </c>
      <c r="X606" s="1">
        <v>25970.41</v>
      </c>
      <c r="Y606" s="1">
        <v>1009189.5800000001</v>
      </c>
      <c r="Z606" s="1">
        <v>14652.9</v>
      </c>
      <c r="AA606" s="1">
        <v>20736.25</v>
      </c>
      <c r="AB606" s="1">
        <v>44624.409999999996</v>
      </c>
      <c r="AC606" s="1">
        <v>4810.8099999999995</v>
      </c>
      <c r="AD606" s="1">
        <v>47361.59</v>
      </c>
      <c r="AE606" s="1">
        <v>24630.61</v>
      </c>
      <c r="AF606" s="1">
        <v>203547.02999999997</v>
      </c>
      <c r="AG606" s="1">
        <v>146480.87</v>
      </c>
      <c r="AH606" s="1">
        <v>412508.97938999999</v>
      </c>
      <c r="AI606" s="1">
        <v>919353.44938999997</v>
      </c>
      <c r="AJ606" s="1">
        <v>149992.76</v>
      </c>
      <c r="AK606" s="1">
        <v>769360.68938999996</v>
      </c>
      <c r="AL606" s="33">
        <v>926116.61938999989</v>
      </c>
      <c r="AM606" s="1">
        <v>35117.300000000003</v>
      </c>
      <c r="AN606" s="1">
        <v>35117.300000000003</v>
      </c>
      <c r="AO606" s="1">
        <v>36611.65</v>
      </c>
      <c r="AP606" s="1">
        <v>36611.65</v>
      </c>
      <c r="AQ606" s="1">
        <v>2241.52</v>
      </c>
      <c r="AR606" s="1">
        <v>2241.52</v>
      </c>
      <c r="AS606" s="1">
        <v>2241.52</v>
      </c>
      <c r="AT606" s="1">
        <v>2241.52</v>
      </c>
      <c r="AU606" s="1">
        <v>2988.7</v>
      </c>
      <c r="AV606" s="1">
        <v>87419.66</v>
      </c>
      <c r="AW606" s="1">
        <v>34688.339999999997</v>
      </c>
      <c r="AX606" s="1">
        <v>13236.85</v>
      </c>
      <c r="AY606" s="1">
        <v>290757.52999999991</v>
      </c>
      <c r="AZ606" s="1">
        <v>2226063.86</v>
      </c>
      <c r="BA606" s="1">
        <v>27186.030000000002</v>
      </c>
      <c r="BB606" s="1">
        <v>2.4500000000000002</v>
      </c>
      <c r="BC606" s="1">
        <v>67097.289999999994</v>
      </c>
    </row>
    <row r="607" spans="1:55" x14ac:dyDescent="0.25">
      <c r="A607" s="10" t="s">
        <v>1232</v>
      </c>
      <c r="B607" s="10" t="s">
        <v>1233</v>
      </c>
      <c r="C607">
        <v>750.55</v>
      </c>
      <c r="D607" s="1">
        <v>11470833.48</v>
      </c>
      <c r="E607" s="1">
        <v>7452542.75</v>
      </c>
      <c r="F607" s="12">
        <v>0.649694964449959</v>
      </c>
      <c r="G607" s="28">
        <v>1</v>
      </c>
      <c r="H607" s="1">
        <v>381684.46</v>
      </c>
      <c r="I607" s="1">
        <v>2725835.0199999996</v>
      </c>
      <c r="J607" s="1">
        <v>3107519.4799999995</v>
      </c>
      <c r="K607" s="30">
        <v>1.0450900000000001</v>
      </c>
      <c r="L607" s="1">
        <v>2731819.53</v>
      </c>
      <c r="M607" s="1">
        <v>546363.9</v>
      </c>
      <c r="N607" s="1">
        <v>266275.86</v>
      </c>
      <c r="O607" s="1">
        <v>118186.61</v>
      </c>
      <c r="P607" s="1">
        <v>103014.97</v>
      </c>
      <c r="Q607" s="1">
        <v>163389.84</v>
      </c>
      <c r="R607" s="1">
        <v>62866.74</v>
      </c>
      <c r="S607" s="1">
        <v>98728.36</v>
      </c>
      <c r="T607" s="1">
        <v>135536.84</v>
      </c>
      <c r="U607" s="1">
        <v>73823.91</v>
      </c>
      <c r="V607" s="1">
        <v>202396.2</v>
      </c>
      <c r="W607" s="1">
        <v>174567.48</v>
      </c>
      <c r="X607" s="1">
        <v>118467.77</v>
      </c>
      <c r="Y607" s="1">
        <v>4795438.01</v>
      </c>
      <c r="Z607" s="1">
        <v>66986.999999999985</v>
      </c>
      <c r="AA607" s="1">
        <v>93818.749999999985</v>
      </c>
      <c r="AB607" s="1">
        <v>201897.94999999995</v>
      </c>
      <c r="AC607" s="1">
        <v>21765.949999999997</v>
      </c>
      <c r="AD607" s="1">
        <v>428564.05000000005</v>
      </c>
      <c r="AE607" s="1">
        <v>112448.56</v>
      </c>
      <c r="AF607" s="1">
        <v>920924.84999999986</v>
      </c>
      <c r="AG607" s="1">
        <v>662735.64999999991</v>
      </c>
      <c r="AH607" s="1">
        <v>2127136.59705</v>
      </c>
      <c r="AI607" s="1">
        <v>4636279.3570499998</v>
      </c>
      <c r="AJ607" s="1">
        <v>678624.79</v>
      </c>
      <c r="AK607" s="1">
        <v>3957654.5670500007</v>
      </c>
      <c r="AL607" s="33">
        <v>4666878.5470500011</v>
      </c>
      <c r="AM607" s="1">
        <v>244326.76</v>
      </c>
      <c r="AN607" s="1">
        <v>244326.76</v>
      </c>
      <c r="AO607" s="1">
        <v>254040.05</v>
      </c>
      <c r="AP607" s="1">
        <v>254040.05</v>
      </c>
      <c r="AQ607" s="1">
        <v>73970.48</v>
      </c>
      <c r="AR607" s="1">
        <v>73970.48</v>
      </c>
      <c r="AS607" s="1">
        <v>76959.19</v>
      </c>
      <c r="AT607" s="1">
        <v>76959.19</v>
      </c>
      <c r="AU607" s="1">
        <v>92649.9</v>
      </c>
      <c r="AV607" s="1">
        <v>397497.97</v>
      </c>
      <c r="AW607" s="1">
        <v>157728.20000000001</v>
      </c>
      <c r="AX607" s="1">
        <v>62047.77</v>
      </c>
      <c r="AY607" s="1">
        <v>2008516.7999999998</v>
      </c>
      <c r="AZ607" s="1">
        <v>11470833.48</v>
      </c>
      <c r="BA607" s="1">
        <v>721960.94</v>
      </c>
      <c r="BB607" s="1">
        <v>35651.42</v>
      </c>
      <c r="BC607" s="1">
        <v>379298.36</v>
      </c>
    </row>
    <row r="608" spans="1:55" x14ac:dyDescent="0.25">
      <c r="A608" s="10" t="s">
        <v>1234</v>
      </c>
      <c r="B608" s="10" t="s">
        <v>1235</v>
      </c>
      <c r="C608">
        <v>1737.38</v>
      </c>
      <c r="D608" s="1">
        <v>23937558.149999999</v>
      </c>
      <c r="E608" s="1">
        <v>15801247.810000002</v>
      </c>
      <c r="F608" s="12">
        <v>0.66010274360419685</v>
      </c>
      <c r="G608" s="28">
        <v>1</v>
      </c>
      <c r="H608" s="1">
        <v>722732.54</v>
      </c>
      <c r="I608" s="1">
        <v>6252077.209999999</v>
      </c>
      <c r="J608" s="1">
        <v>6974809.7499999991</v>
      </c>
      <c r="K608" s="30">
        <v>1.0450900000000001</v>
      </c>
      <c r="L608" s="1">
        <v>5834574.1699999999</v>
      </c>
      <c r="M608" s="1">
        <v>1166914.83</v>
      </c>
      <c r="N608" s="1">
        <v>617987.83999999997</v>
      </c>
      <c r="O608" s="1">
        <v>274107.51</v>
      </c>
      <c r="P608" s="1">
        <v>206719.24</v>
      </c>
      <c r="Q608" s="1">
        <v>382533.56</v>
      </c>
      <c r="R608" s="1">
        <v>146054.04</v>
      </c>
      <c r="S608" s="1">
        <v>228587.29</v>
      </c>
      <c r="T608" s="1">
        <v>314347.5</v>
      </c>
      <c r="U608" s="1">
        <v>171366.35</v>
      </c>
      <c r="V608" s="1">
        <v>469412.88</v>
      </c>
      <c r="W608" s="1">
        <v>404870.37</v>
      </c>
      <c r="X608" s="1">
        <v>274290.25</v>
      </c>
      <c r="Y608" s="1">
        <v>10491765.829999998</v>
      </c>
      <c r="Z608" s="1">
        <v>155081.70000000001</v>
      </c>
      <c r="AA608" s="1">
        <v>217172.5</v>
      </c>
      <c r="AB608" s="1">
        <v>467355.22000000003</v>
      </c>
      <c r="AC608" s="1">
        <v>50384.020000000004</v>
      </c>
      <c r="AD608" s="1">
        <v>992043.98</v>
      </c>
      <c r="AE608" s="1">
        <v>264018.84999999998</v>
      </c>
      <c r="AF608" s="1">
        <v>2131765.2599999998</v>
      </c>
      <c r="AG608" s="1">
        <v>1534106.54</v>
      </c>
      <c r="AH608" s="1">
        <v>4346875.9093800001</v>
      </c>
      <c r="AI608" s="1">
        <v>10158803.97938</v>
      </c>
      <c r="AJ608" s="1">
        <v>1570886.87</v>
      </c>
      <c r="AK608" s="1">
        <v>8587917.1093799993</v>
      </c>
      <c r="AL608" s="33">
        <v>10229635.25938</v>
      </c>
      <c r="AM608" s="1">
        <v>278696.88</v>
      </c>
      <c r="AN608" s="1">
        <v>278696.88</v>
      </c>
      <c r="AO608" s="1">
        <v>289904.53000000003</v>
      </c>
      <c r="AP608" s="1">
        <v>289904.53000000003</v>
      </c>
      <c r="AQ608" s="1">
        <v>121789.79</v>
      </c>
      <c r="AR608" s="1">
        <v>121789.79</v>
      </c>
      <c r="AS608" s="1">
        <v>127020.02</v>
      </c>
      <c r="AT608" s="1">
        <v>127020.02</v>
      </c>
      <c r="AU608" s="1">
        <v>152424.03</v>
      </c>
      <c r="AV608" s="1">
        <v>920521.62</v>
      </c>
      <c r="AW608" s="1">
        <v>365265.3</v>
      </c>
      <c r="AX608" s="1">
        <v>143123.53</v>
      </c>
      <c r="AY608" s="1">
        <v>3216156.92</v>
      </c>
      <c r="AZ608" s="1">
        <v>23937558.149999999</v>
      </c>
      <c r="BA608" s="1">
        <v>443923.01</v>
      </c>
      <c r="BB608" s="1">
        <v>118842.11000000002</v>
      </c>
      <c r="BC608" s="1">
        <v>741416.31</v>
      </c>
    </row>
    <row r="609" spans="1:55" x14ac:dyDescent="0.25">
      <c r="A609" s="10" t="s">
        <v>1236</v>
      </c>
      <c r="B609" s="10" t="s">
        <v>1237</v>
      </c>
      <c r="C609">
        <v>2456.71</v>
      </c>
      <c r="D609" s="1">
        <v>34022353.590000004</v>
      </c>
      <c r="E609" s="1">
        <v>23600690.240000002</v>
      </c>
      <c r="F609" s="12">
        <v>0.69368188116582319</v>
      </c>
      <c r="G609" s="28">
        <v>1</v>
      </c>
      <c r="H609" s="1">
        <v>633361.22</v>
      </c>
      <c r="I609" s="1">
        <v>7763897.8399999999</v>
      </c>
      <c r="J609" s="1">
        <v>8397259.0600000005</v>
      </c>
      <c r="K609" s="30">
        <v>1.0450900000000001</v>
      </c>
      <c r="L609" s="1">
        <v>8235328.79</v>
      </c>
      <c r="M609" s="1">
        <v>1647065.75</v>
      </c>
      <c r="N609" s="1">
        <v>873584.19</v>
      </c>
      <c r="O609" s="1">
        <v>388022.32</v>
      </c>
      <c r="P609" s="1">
        <v>294192.92</v>
      </c>
      <c r="Q609" s="1">
        <v>542051.6</v>
      </c>
      <c r="R609" s="1">
        <v>207650.75</v>
      </c>
      <c r="S609" s="1">
        <v>323461.40000000002</v>
      </c>
      <c r="T609" s="1">
        <v>444985.42</v>
      </c>
      <c r="U609" s="1">
        <v>242521.93</v>
      </c>
      <c r="V609" s="1">
        <v>664493.56000000006</v>
      </c>
      <c r="W609" s="1">
        <v>573128.18999999994</v>
      </c>
      <c r="X609" s="1">
        <v>388133.16</v>
      </c>
      <c r="Y609" s="1">
        <v>14824619.979999999</v>
      </c>
      <c r="Z609" s="1">
        <v>218651.39999999997</v>
      </c>
      <c r="AA609" s="1">
        <v>307088.75</v>
      </c>
      <c r="AB609" s="1">
        <v>660854.99</v>
      </c>
      <c r="AC609" s="1">
        <v>71244.59</v>
      </c>
      <c r="AD609" s="1">
        <v>1402781.41</v>
      </c>
      <c r="AE609" s="1">
        <v>373270.64</v>
      </c>
      <c r="AF609" s="1">
        <v>3014383.17</v>
      </c>
      <c r="AG609" s="1">
        <v>2169274.9299999997</v>
      </c>
      <c r="AH609" s="1">
        <v>6185138.7482099999</v>
      </c>
      <c r="AI609" s="1">
        <v>14402688.628209999</v>
      </c>
      <c r="AJ609" s="1">
        <v>2221283.48</v>
      </c>
      <c r="AK609" s="1">
        <v>12181405.14821</v>
      </c>
      <c r="AL609" s="33">
        <v>14502846.298210001</v>
      </c>
      <c r="AM609" s="1">
        <v>395256.44</v>
      </c>
      <c r="AN609" s="1">
        <v>395256.44</v>
      </c>
      <c r="AO609" s="1">
        <v>411694.33</v>
      </c>
      <c r="AP609" s="1">
        <v>411694.33</v>
      </c>
      <c r="AQ609" s="1">
        <v>198748.98</v>
      </c>
      <c r="AR609" s="1">
        <v>198748.98</v>
      </c>
      <c r="AS609" s="1">
        <v>206967.93</v>
      </c>
      <c r="AT609" s="1">
        <v>206967.93</v>
      </c>
      <c r="AU609" s="1">
        <v>248809.82</v>
      </c>
      <c r="AV609" s="1">
        <v>1301581.71</v>
      </c>
      <c r="AW609" s="1">
        <v>516470.91</v>
      </c>
      <c r="AX609" s="1">
        <v>202689.4</v>
      </c>
      <c r="AY609" s="1">
        <v>4694887.2</v>
      </c>
      <c r="AZ609" s="1">
        <v>34022353.590000004</v>
      </c>
      <c r="BA609" s="1">
        <v>493828.44000000006</v>
      </c>
      <c r="BB609" s="1">
        <v>148899.63</v>
      </c>
      <c r="BC609" s="1">
        <v>1036490.23</v>
      </c>
    </row>
    <row r="610" spans="1:55" x14ac:dyDescent="0.25">
      <c r="A610" s="10" t="s">
        <v>1238</v>
      </c>
      <c r="B610" s="10" t="s">
        <v>1239</v>
      </c>
      <c r="C610">
        <v>3627.72</v>
      </c>
      <c r="D610" s="1">
        <v>50642655.109999999</v>
      </c>
      <c r="E610" s="1">
        <v>33394889.490000002</v>
      </c>
      <c r="F610" s="12">
        <v>0.65942216926548503</v>
      </c>
      <c r="G610" s="28">
        <v>1</v>
      </c>
      <c r="H610" s="1">
        <v>1586529.06</v>
      </c>
      <c r="I610" s="1">
        <v>14746310.719999999</v>
      </c>
      <c r="J610" s="1">
        <v>16332839.779999999</v>
      </c>
      <c r="K610" s="30">
        <v>1.0450900000000001</v>
      </c>
      <c r="L610" s="1">
        <v>12081377.560000001</v>
      </c>
      <c r="M610" s="1">
        <v>2416275.5099999998</v>
      </c>
      <c r="N610" s="1">
        <v>1290797.19</v>
      </c>
      <c r="O610" s="1">
        <v>573133.88</v>
      </c>
      <c r="P610" s="1">
        <v>438669.38</v>
      </c>
      <c r="Q610" s="1">
        <v>804559.45</v>
      </c>
      <c r="R610" s="1">
        <v>306713.49</v>
      </c>
      <c r="S610" s="1">
        <v>477928.31</v>
      </c>
      <c r="T610" s="1">
        <v>657272.04</v>
      </c>
      <c r="U610" s="1">
        <v>358149.75</v>
      </c>
      <c r="V610" s="1">
        <v>981499.67</v>
      </c>
      <c r="W610" s="1">
        <v>846547.14</v>
      </c>
      <c r="X610" s="1">
        <v>573483.64</v>
      </c>
      <c r="Y610" s="1">
        <v>21806407.009999998</v>
      </c>
      <c r="Z610" s="1">
        <v>321087.59999999998</v>
      </c>
      <c r="AA610" s="1">
        <v>453465</v>
      </c>
      <c r="AB610" s="1">
        <v>975856.67999999993</v>
      </c>
      <c r="AC610" s="1">
        <v>105203.87999999999</v>
      </c>
      <c r="AD610" s="1">
        <v>2071428.12</v>
      </c>
      <c r="AE610" s="1">
        <v>551907.81999999995</v>
      </c>
      <c r="AF610" s="1">
        <v>4451212.4399999995</v>
      </c>
      <c r="AG610" s="1">
        <v>3203276.76</v>
      </c>
      <c r="AH610" s="1">
        <v>9222570.1657199971</v>
      </c>
      <c r="AI610" s="1">
        <v>21356008.465719998</v>
      </c>
      <c r="AJ610" s="1">
        <v>3280075.59</v>
      </c>
      <c r="AK610" s="1">
        <v>18075932.875719998</v>
      </c>
      <c r="AL610" s="33">
        <v>21503907.065719999</v>
      </c>
      <c r="AM610" s="1">
        <v>570095.77</v>
      </c>
      <c r="AN610" s="1">
        <v>570095.77</v>
      </c>
      <c r="AO610" s="1">
        <v>594005.43000000005</v>
      </c>
      <c r="AP610" s="1">
        <v>594005.43000000005</v>
      </c>
      <c r="AQ610" s="1">
        <v>378818.55</v>
      </c>
      <c r="AR610" s="1">
        <v>378818.55</v>
      </c>
      <c r="AS610" s="1">
        <v>394509.26</v>
      </c>
      <c r="AT610" s="1">
        <v>394509.26</v>
      </c>
      <c r="AU610" s="1">
        <v>473709.99</v>
      </c>
      <c r="AV610" s="1">
        <v>1921738.32</v>
      </c>
      <c r="AW610" s="1">
        <v>762550.62</v>
      </c>
      <c r="AX610" s="1">
        <v>299483.93</v>
      </c>
      <c r="AY610" s="1">
        <v>7332340.8799999999</v>
      </c>
      <c r="AZ610" s="1">
        <v>50642655.109999999</v>
      </c>
      <c r="BA610" s="1">
        <v>997009.77</v>
      </c>
      <c r="BB610" s="1">
        <v>463522.42000000004</v>
      </c>
      <c r="BC610" s="1">
        <v>1890970.0199999998</v>
      </c>
    </row>
    <row r="611" spans="1:55" x14ac:dyDescent="0.25">
      <c r="A611" s="10" t="s">
        <v>1240</v>
      </c>
      <c r="B611" s="10" t="s">
        <v>1241</v>
      </c>
      <c r="C611">
        <v>5507.14</v>
      </c>
      <c r="D611" s="1">
        <v>79301183.890000001</v>
      </c>
      <c r="E611" s="1">
        <v>70266670.200000003</v>
      </c>
      <c r="F611" s="12">
        <v>0.88607340714443905</v>
      </c>
      <c r="G611" s="28">
        <v>2</v>
      </c>
      <c r="H611" s="1">
        <v>164913.07</v>
      </c>
      <c r="I611" s="1">
        <v>10665663.609999998</v>
      </c>
      <c r="J611" s="1">
        <v>10830576.679999998</v>
      </c>
      <c r="K611" s="30">
        <v>1.0450900000000001</v>
      </c>
      <c r="L611" s="1">
        <v>18630055.199999999</v>
      </c>
      <c r="M611" s="1">
        <v>3726011.04</v>
      </c>
      <c r="N611" s="1">
        <v>1959334.73</v>
      </c>
      <c r="O611" s="1">
        <v>870736.32</v>
      </c>
      <c r="P611" s="1">
        <v>694745.17</v>
      </c>
      <c r="Q611" s="1">
        <v>1225810.98</v>
      </c>
      <c r="R611" s="1">
        <v>466102.9</v>
      </c>
      <c r="S611" s="1">
        <v>725490.43</v>
      </c>
      <c r="T611" s="1">
        <v>998563.61</v>
      </c>
      <c r="U611" s="1">
        <v>544043.69999999995</v>
      </c>
      <c r="V611" s="1">
        <v>1491147.94</v>
      </c>
      <c r="W611" s="1">
        <v>1286120.69</v>
      </c>
      <c r="X611" s="1">
        <v>870542.48</v>
      </c>
      <c r="Y611" s="1">
        <v>33488705.190000001</v>
      </c>
      <c r="Z611" s="1">
        <v>491112.89999999991</v>
      </c>
      <c r="AA611" s="1">
        <v>688392.5</v>
      </c>
      <c r="AB611" s="1">
        <v>1481420.66</v>
      </c>
      <c r="AC611" s="1">
        <v>159707.06</v>
      </c>
      <c r="AD611" s="1">
        <v>3144576.9400000004</v>
      </c>
      <c r="AE611" s="1">
        <v>845519.10999999987</v>
      </c>
      <c r="AF611" s="1">
        <v>6757260.7799999993</v>
      </c>
      <c r="AG611" s="1">
        <v>4862804.6199999992</v>
      </c>
      <c r="AH611" s="1">
        <v>14531749.15914</v>
      </c>
      <c r="AI611" s="1">
        <v>32962543.729139999</v>
      </c>
      <c r="AJ611" s="1">
        <v>4979390.7699999996</v>
      </c>
      <c r="AK611" s="1">
        <v>27983152.959139995</v>
      </c>
      <c r="AL611" s="33">
        <v>33187064.449139997</v>
      </c>
      <c r="AM611" s="1">
        <v>989261.87</v>
      </c>
      <c r="AN611" s="1">
        <v>989261.87</v>
      </c>
      <c r="AO611" s="1">
        <v>1030356.59</v>
      </c>
      <c r="AP611" s="1">
        <v>1030356.59</v>
      </c>
      <c r="AQ611" s="1">
        <v>760625.82</v>
      </c>
      <c r="AR611" s="1">
        <v>760625.82</v>
      </c>
      <c r="AS611" s="1">
        <v>792007.24</v>
      </c>
      <c r="AT611" s="1">
        <v>792007.24</v>
      </c>
      <c r="AU611" s="1">
        <v>950408.69</v>
      </c>
      <c r="AV611" s="1">
        <v>2917724.79</v>
      </c>
      <c r="AW611" s="1">
        <v>1157760.57</v>
      </c>
      <c r="AX611" s="1">
        <v>455017.03</v>
      </c>
      <c r="AY611" s="1">
        <v>12625414.119999999</v>
      </c>
      <c r="AZ611" s="1">
        <v>79301183.890000001</v>
      </c>
      <c r="BA611" s="1">
        <v>1162269.0699999998</v>
      </c>
      <c r="BB611" s="1">
        <v>512487.74</v>
      </c>
      <c r="BC611" s="1">
        <v>2182293.21</v>
      </c>
    </row>
    <row r="612" spans="1:55" x14ac:dyDescent="0.25">
      <c r="A612" s="10" t="s">
        <v>1242</v>
      </c>
      <c r="B612" s="10" t="s">
        <v>1243</v>
      </c>
      <c r="C612">
        <v>1911.56</v>
      </c>
      <c r="D612" s="1">
        <v>28813468.539999999</v>
      </c>
      <c r="E612" s="1">
        <v>22855578.66</v>
      </c>
      <c r="F612" s="12">
        <v>0.79322552327467899</v>
      </c>
      <c r="G612" s="28">
        <v>2</v>
      </c>
      <c r="H612" s="1">
        <v>87208.28</v>
      </c>
      <c r="I612" s="1">
        <v>2920215.75</v>
      </c>
      <c r="J612" s="1">
        <v>3007424.03</v>
      </c>
      <c r="K612" s="30">
        <v>1.0450900000000001</v>
      </c>
      <c r="L612" s="1">
        <v>6695342.9500000002</v>
      </c>
      <c r="M612" s="1">
        <v>1339068.5900000001</v>
      </c>
      <c r="N612" s="1">
        <v>679929.02</v>
      </c>
      <c r="O612" s="1">
        <v>301874.24</v>
      </c>
      <c r="P612" s="1">
        <v>256405.13</v>
      </c>
      <c r="Q612" s="1">
        <v>430543.84</v>
      </c>
      <c r="R612" s="1">
        <v>161294.46</v>
      </c>
      <c r="S612" s="1">
        <v>251712.86</v>
      </c>
      <c r="T612" s="1">
        <v>346190.49</v>
      </c>
      <c r="U612" s="1">
        <v>188562.28</v>
      </c>
      <c r="V612" s="1">
        <v>516963.8</v>
      </c>
      <c r="W612" s="1">
        <v>445883.21</v>
      </c>
      <c r="X612" s="1">
        <v>302039.46000000002</v>
      </c>
      <c r="Y612" s="1">
        <v>11915810.330000004</v>
      </c>
      <c r="Z612" s="1">
        <v>170352.90000000002</v>
      </c>
      <c r="AA612" s="1">
        <v>238945</v>
      </c>
      <c r="AB612" s="1">
        <v>514209.64</v>
      </c>
      <c r="AC612" s="1">
        <v>55435.240000000005</v>
      </c>
      <c r="AD612" s="1">
        <v>1091500.76</v>
      </c>
      <c r="AE612" s="1">
        <v>297582.11000000004</v>
      </c>
      <c r="AF612" s="1">
        <v>2345484.12</v>
      </c>
      <c r="AG612" s="1">
        <v>1687907.48</v>
      </c>
      <c r="AH612" s="1">
        <v>5326934.5605600001</v>
      </c>
      <c r="AI612" s="1">
        <v>11728351.810559999</v>
      </c>
      <c r="AJ612" s="1">
        <v>1728375.2</v>
      </c>
      <c r="AK612" s="1">
        <v>9999976.6105600018</v>
      </c>
      <c r="AL612" s="33">
        <v>11806284.240560003</v>
      </c>
      <c r="AM612" s="1">
        <v>520034.94</v>
      </c>
      <c r="AN612" s="1">
        <v>520034.94</v>
      </c>
      <c r="AO612" s="1">
        <v>541703.06000000006</v>
      </c>
      <c r="AP612" s="1">
        <v>541703.06000000006</v>
      </c>
      <c r="AQ612" s="1">
        <v>261511.82</v>
      </c>
      <c r="AR612" s="1">
        <v>261511.82</v>
      </c>
      <c r="AS612" s="1">
        <v>272719.46999999997</v>
      </c>
      <c r="AT612" s="1">
        <v>272719.46999999997</v>
      </c>
      <c r="AU612" s="1">
        <v>327263.37</v>
      </c>
      <c r="AV612" s="1">
        <v>1012424.35</v>
      </c>
      <c r="AW612" s="1">
        <v>401732.54</v>
      </c>
      <c r="AX612" s="1">
        <v>158015</v>
      </c>
      <c r="AY612" s="1">
        <v>5091373.8399999989</v>
      </c>
      <c r="AZ612" s="1">
        <v>28813468.539999999</v>
      </c>
      <c r="BA612" s="1">
        <v>880392.26</v>
      </c>
      <c r="BB612" s="1">
        <v>166386.25999999998</v>
      </c>
      <c r="BC612" s="1">
        <v>715720.81</v>
      </c>
    </row>
    <row r="613" spans="1:55" x14ac:dyDescent="0.25">
      <c r="A613" s="10" t="s">
        <v>1244</v>
      </c>
      <c r="B613" s="10" t="s">
        <v>1245</v>
      </c>
      <c r="C613">
        <v>14872.62</v>
      </c>
      <c r="D613" s="1">
        <v>262228962.09999999</v>
      </c>
      <c r="E613" s="1">
        <v>178180937.53</v>
      </c>
      <c r="F613" s="12">
        <v>0.67948611054659702</v>
      </c>
      <c r="G613" s="28">
        <v>1</v>
      </c>
      <c r="H613" s="1">
        <v>7161000.9699999997</v>
      </c>
      <c r="I613" s="1">
        <v>151683455</v>
      </c>
      <c r="J613" s="1">
        <v>158844455.97</v>
      </c>
      <c r="K613" s="30">
        <v>1.0450900000000001</v>
      </c>
      <c r="L613" s="1">
        <v>57501941.009999998</v>
      </c>
      <c r="M613" s="1">
        <v>13839882.27</v>
      </c>
      <c r="N613" s="1">
        <v>5527278.2300000004</v>
      </c>
      <c r="O613" s="1">
        <v>2252449.5</v>
      </c>
      <c r="P613" s="1">
        <v>2367301.35</v>
      </c>
      <c r="Q613" s="1">
        <v>3867373.84</v>
      </c>
      <c r="R613" s="1">
        <v>1257969.83</v>
      </c>
      <c r="S613" s="1">
        <v>2032974.2</v>
      </c>
      <c r="T613" s="1">
        <v>2493551.33</v>
      </c>
      <c r="U613" s="1">
        <v>1469066.23</v>
      </c>
      <c r="V613" s="1">
        <v>3723602.47</v>
      </c>
      <c r="W613" s="1">
        <v>3211621.09</v>
      </c>
      <c r="X613" s="1">
        <v>2439440.0499999998</v>
      </c>
      <c r="Y613" s="1">
        <v>101984451.40000001</v>
      </c>
      <c r="Z613" s="1">
        <v>1330646.3999999999</v>
      </c>
      <c r="AA613" s="1">
        <v>1859077.5</v>
      </c>
      <c r="AB613" s="1">
        <v>4000734.78</v>
      </c>
      <c r="AC613" s="1">
        <v>431305.98</v>
      </c>
      <c r="AD613" s="1">
        <v>8492266.0199999996</v>
      </c>
      <c r="AE613" s="1">
        <v>5059839.4000000004</v>
      </c>
      <c r="AF613" s="1">
        <v>18248704.739999998</v>
      </c>
      <c r="AG613" s="1">
        <v>13132523.459999999</v>
      </c>
      <c r="AH613" s="1">
        <v>49235502.301619992</v>
      </c>
      <c r="AI613" s="1">
        <v>101790600.58161998</v>
      </c>
      <c r="AJ613" s="1">
        <v>13447376.82</v>
      </c>
      <c r="AK613" s="1">
        <v>88343223.761620015</v>
      </c>
      <c r="AL613" s="33">
        <v>102396942.80162001</v>
      </c>
      <c r="AM613" s="1">
        <v>7084728.9400000004</v>
      </c>
      <c r="AN613" s="1">
        <v>7084728.9400000004</v>
      </c>
      <c r="AO613" s="1">
        <v>7379863.71</v>
      </c>
      <c r="AP613" s="1">
        <v>7379863.71</v>
      </c>
      <c r="AQ613" s="1">
        <v>3127681.43</v>
      </c>
      <c r="AR613" s="1">
        <v>3127681.43</v>
      </c>
      <c r="AS613" s="1">
        <v>3257690.17</v>
      </c>
      <c r="AT613" s="1">
        <v>3257690.17</v>
      </c>
      <c r="AU613" s="1">
        <v>3909975.38</v>
      </c>
      <c r="AV613" s="1">
        <v>7880472.0700000003</v>
      </c>
      <c r="AW613" s="1">
        <v>3126991.24</v>
      </c>
      <c r="AX613" s="1">
        <v>1230200.5900000001</v>
      </c>
      <c r="AY613" s="1">
        <v>57847567.780000016</v>
      </c>
      <c r="AZ613" s="1">
        <v>262228962.09999999</v>
      </c>
      <c r="BA613" s="1">
        <v>45163718.200000003</v>
      </c>
      <c r="BB613" s="1">
        <v>5698237.1399999997</v>
      </c>
      <c r="BC613" s="1">
        <v>8932488.8000000007</v>
      </c>
    </row>
    <row r="614" spans="1:55" x14ac:dyDescent="0.25">
      <c r="A614" s="10" t="s">
        <v>1246</v>
      </c>
      <c r="B614" s="10" t="s">
        <v>1247</v>
      </c>
      <c r="C614">
        <v>860.64</v>
      </c>
      <c r="D614" s="1">
        <v>10896218.529999999</v>
      </c>
      <c r="E614" s="1">
        <v>16168303.91</v>
      </c>
      <c r="F614" s="12">
        <v>1.4838454153140044</v>
      </c>
      <c r="G614" s="28">
        <v>4</v>
      </c>
      <c r="H614" s="1">
        <v>838.45</v>
      </c>
      <c r="I614" s="1">
        <v>564238.62000000011</v>
      </c>
      <c r="J614" s="1">
        <v>565077.07000000007</v>
      </c>
      <c r="K614" s="30">
        <v>1.0450900000000001</v>
      </c>
      <c r="L614" s="1">
        <v>2764570.04</v>
      </c>
      <c r="M614" s="1">
        <v>552914</v>
      </c>
      <c r="N614" s="1">
        <v>305434.08</v>
      </c>
      <c r="O614" s="1">
        <v>135273.82999999999</v>
      </c>
      <c r="P614" s="1">
        <v>93756.66</v>
      </c>
      <c r="Q614" s="1">
        <v>191266.78</v>
      </c>
      <c r="R614" s="1">
        <v>71756.98</v>
      </c>
      <c r="S614" s="1">
        <v>112959.48</v>
      </c>
      <c r="T614" s="1">
        <v>155132.53</v>
      </c>
      <c r="U614" s="1">
        <v>84793.73</v>
      </c>
      <c r="V614" s="1">
        <v>231658.3</v>
      </c>
      <c r="W614" s="1">
        <v>199806.15</v>
      </c>
      <c r="X614" s="1">
        <v>135544.21</v>
      </c>
      <c r="Y614" s="1">
        <v>5034866.7700000014</v>
      </c>
      <c r="Z614" s="1">
        <v>76903.199999999997</v>
      </c>
      <c r="AA614" s="1">
        <v>107580</v>
      </c>
      <c r="AB614" s="1">
        <v>231512.15999999997</v>
      </c>
      <c r="AC614" s="1">
        <v>24958.559999999998</v>
      </c>
      <c r="AD614" s="1">
        <v>245712.72</v>
      </c>
      <c r="AE614" s="1">
        <v>132903.81999999998</v>
      </c>
      <c r="AF614" s="1">
        <v>1056005.28</v>
      </c>
      <c r="AG614" s="1">
        <v>759945.12</v>
      </c>
      <c r="AH614" s="1">
        <v>1995057.4046399998</v>
      </c>
      <c r="AI614" s="1">
        <v>4630578.2646399997</v>
      </c>
      <c r="AJ614" s="1">
        <v>778164.86</v>
      </c>
      <c r="AK614" s="1">
        <v>3852413.4046399998</v>
      </c>
      <c r="AL614" s="33">
        <v>4665665.7146399999</v>
      </c>
      <c r="AM614" s="1">
        <v>59026.95</v>
      </c>
      <c r="AN614" s="1">
        <v>59026.95</v>
      </c>
      <c r="AO614" s="1">
        <v>62015.66</v>
      </c>
      <c r="AP614" s="1">
        <v>62015.66</v>
      </c>
      <c r="AQ614" s="1">
        <v>46324.95</v>
      </c>
      <c r="AR614" s="1">
        <v>46324.95</v>
      </c>
      <c r="AS614" s="1">
        <v>47819.3</v>
      </c>
      <c r="AT614" s="1">
        <v>47819.3</v>
      </c>
      <c r="AU614" s="1">
        <v>57532.6</v>
      </c>
      <c r="AV614" s="1">
        <v>455777.75</v>
      </c>
      <c r="AW614" s="1">
        <v>180853.76000000001</v>
      </c>
      <c r="AX614" s="1">
        <v>71148.11</v>
      </c>
      <c r="AY614" s="1">
        <v>1195685.9400000002</v>
      </c>
      <c r="AZ614" s="1">
        <v>10896218.529999999</v>
      </c>
      <c r="BA614" s="1">
        <v>30721.45</v>
      </c>
      <c r="BB614" s="1">
        <v>10326.89</v>
      </c>
      <c r="BC614" s="1">
        <v>347822.32999999996</v>
      </c>
    </row>
    <row r="615" spans="1:55" x14ac:dyDescent="0.25">
      <c r="A615" s="10" t="s">
        <v>1248</v>
      </c>
      <c r="B615" s="10" t="s">
        <v>1249</v>
      </c>
      <c r="C615">
        <v>1636.38</v>
      </c>
      <c r="D615" s="1">
        <v>19720414.690000001</v>
      </c>
      <c r="E615" s="1">
        <v>35146327.530000001</v>
      </c>
      <c r="F615" s="12">
        <v>1.7822306519660718</v>
      </c>
      <c r="G615" s="28">
        <v>4</v>
      </c>
      <c r="H615" s="1">
        <v>1517.46</v>
      </c>
      <c r="I615" s="1">
        <v>1013322.33</v>
      </c>
      <c r="J615" s="1">
        <v>1014839.7899999999</v>
      </c>
      <c r="K615" s="30">
        <v>1.0450900000000001</v>
      </c>
      <c r="L615" s="1">
        <v>5129726.28</v>
      </c>
      <c r="M615" s="1">
        <v>1025945.25</v>
      </c>
      <c r="N615" s="1">
        <v>582389.46</v>
      </c>
      <c r="O615" s="1">
        <v>258444.22</v>
      </c>
      <c r="P615" s="1">
        <v>166294.25</v>
      </c>
      <c r="Q615" s="1">
        <v>366272.01</v>
      </c>
      <c r="R615" s="1">
        <v>137798.81</v>
      </c>
      <c r="S615" s="1">
        <v>215245.62</v>
      </c>
      <c r="T615" s="1">
        <v>296384.78000000003</v>
      </c>
      <c r="U615" s="1">
        <v>161582.46</v>
      </c>
      <c r="V615" s="1">
        <v>442589.29</v>
      </c>
      <c r="W615" s="1">
        <v>381734.92</v>
      </c>
      <c r="X615" s="1">
        <v>258281.09</v>
      </c>
      <c r="Y615" s="1">
        <v>9422688.4399999995</v>
      </c>
      <c r="Z615" s="1">
        <v>146412</v>
      </c>
      <c r="AA615" s="1">
        <v>204547.5</v>
      </c>
      <c r="AB615" s="1">
        <v>440186.22</v>
      </c>
      <c r="AC615" s="1">
        <v>47455.020000000004</v>
      </c>
      <c r="AD615" s="1">
        <v>467186.49</v>
      </c>
      <c r="AE615" s="1">
        <v>254132.47999999998</v>
      </c>
      <c r="AF615" s="1">
        <v>2007838.2599999998</v>
      </c>
      <c r="AG615" s="1">
        <v>1444923.54</v>
      </c>
      <c r="AH615" s="1">
        <v>3573219.1843799995</v>
      </c>
      <c r="AI615" s="1">
        <v>8585900.6943800002</v>
      </c>
      <c r="AJ615" s="1">
        <v>1479565.7</v>
      </c>
      <c r="AK615" s="1">
        <v>7106334.99438</v>
      </c>
      <c r="AL615" s="33">
        <v>8652614.3043799996</v>
      </c>
      <c r="AM615" s="1">
        <v>27645.53</v>
      </c>
      <c r="AN615" s="1">
        <v>27645.53</v>
      </c>
      <c r="AO615" s="1">
        <v>28392.71</v>
      </c>
      <c r="AP615" s="1">
        <v>28392.71</v>
      </c>
      <c r="AQ615" s="1">
        <v>35117.300000000003</v>
      </c>
      <c r="AR615" s="1">
        <v>35117.300000000003</v>
      </c>
      <c r="AS615" s="1">
        <v>36611.65</v>
      </c>
      <c r="AT615" s="1">
        <v>36611.65</v>
      </c>
      <c r="AU615" s="1">
        <v>44083.42</v>
      </c>
      <c r="AV615" s="1">
        <v>866724.9</v>
      </c>
      <c r="AW615" s="1">
        <v>343918.63</v>
      </c>
      <c r="AX615" s="1">
        <v>134850.5</v>
      </c>
      <c r="AY615" s="1">
        <v>1645111.83</v>
      </c>
      <c r="AZ615" s="1">
        <v>19720414.690000001</v>
      </c>
      <c r="BA615" s="1">
        <v>25791.919999999998</v>
      </c>
      <c r="BB615" s="1">
        <v>250.03</v>
      </c>
      <c r="BC615" s="1">
        <v>601969.90000000014</v>
      </c>
    </row>
    <row r="616" spans="1:55" x14ac:dyDescent="0.25">
      <c r="A616" s="10" t="s">
        <v>1250</v>
      </c>
      <c r="B616" s="149" t="s">
        <v>2334</v>
      </c>
      <c r="C616">
        <v>935.47</v>
      </c>
      <c r="D616" s="1">
        <v>11508410.390000001</v>
      </c>
      <c r="E616" s="1">
        <v>15994892.199999999</v>
      </c>
      <c r="F616" s="12">
        <v>1.3898437453967087</v>
      </c>
      <c r="G616" s="28">
        <v>4</v>
      </c>
      <c r="H616" s="1">
        <v>885.55</v>
      </c>
      <c r="I616" s="1">
        <v>434351.46</v>
      </c>
      <c r="J616" s="1">
        <v>435237.01</v>
      </c>
      <c r="K616" s="30">
        <v>1.0450900000000001</v>
      </c>
      <c r="L616" s="1">
        <v>2978872.28</v>
      </c>
      <c r="M616" s="1">
        <v>595774.44999999995</v>
      </c>
      <c r="N616" s="1">
        <v>332488.84999999998</v>
      </c>
      <c r="O616" s="1">
        <v>147377.28</v>
      </c>
      <c r="P616" s="1">
        <v>98073.600000000006</v>
      </c>
      <c r="Q616" s="1">
        <v>205979.6</v>
      </c>
      <c r="R616" s="1">
        <v>78742.179999999993</v>
      </c>
      <c r="S616" s="1">
        <v>122743.37</v>
      </c>
      <c r="T616" s="1">
        <v>169012.81</v>
      </c>
      <c r="U616" s="1">
        <v>92205.77</v>
      </c>
      <c r="V616" s="1">
        <v>252385.62</v>
      </c>
      <c r="W616" s="1">
        <v>217683.55</v>
      </c>
      <c r="X616" s="1">
        <v>147284.26</v>
      </c>
      <c r="Y616" s="1">
        <v>5438623.6199999982</v>
      </c>
      <c r="Z616" s="1">
        <v>84192.3</v>
      </c>
      <c r="AA616" s="1">
        <v>116933.75</v>
      </c>
      <c r="AB616" s="1">
        <v>251641.43</v>
      </c>
      <c r="AC616" s="1">
        <v>27128.630000000005</v>
      </c>
      <c r="AD616" s="1">
        <v>267076.68</v>
      </c>
      <c r="AE616" s="1">
        <v>143053.48000000001</v>
      </c>
      <c r="AF616" s="1">
        <v>1147821.6900000002</v>
      </c>
      <c r="AG616" s="1">
        <v>826020.01</v>
      </c>
      <c r="AH616" s="1">
        <v>2094795.0089699998</v>
      </c>
      <c r="AI616" s="1">
        <v>4958662.9789700005</v>
      </c>
      <c r="AJ616" s="1">
        <v>845823.9</v>
      </c>
      <c r="AK616" s="1">
        <v>4112839.0789699997</v>
      </c>
      <c r="AL616" s="33">
        <v>4996801.16897</v>
      </c>
      <c r="AM616" s="1">
        <v>26898.35</v>
      </c>
      <c r="AN616" s="1">
        <v>26898.35</v>
      </c>
      <c r="AO616" s="1">
        <v>27645.53</v>
      </c>
      <c r="AP616" s="1">
        <v>27645.53</v>
      </c>
      <c r="AQ616" s="1">
        <v>36611.65</v>
      </c>
      <c r="AR616" s="1">
        <v>36611.65</v>
      </c>
      <c r="AS616" s="1">
        <v>38106</v>
      </c>
      <c r="AT616" s="1">
        <v>38106</v>
      </c>
      <c r="AU616" s="1">
        <v>45577.77</v>
      </c>
      <c r="AV616" s="1">
        <v>495378.11</v>
      </c>
      <c r="AW616" s="1">
        <v>196567.28</v>
      </c>
      <c r="AX616" s="1">
        <v>76939.240000000005</v>
      </c>
      <c r="AY616" s="1">
        <v>1072985.46</v>
      </c>
      <c r="AZ616" s="1">
        <v>11508410.390000001</v>
      </c>
      <c r="BA616" s="1">
        <v>10687.560000000001</v>
      </c>
      <c r="BB616" s="1">
        <v>121.67999999999999</v>
      </c>
      <c r="BC616" s="1">
        <v>245198.93000000002</v>
      </c>
    </row>
    <row r="617" spans="1:55" x14ac:dyDescent="0.25">
      <c r="A617" s="10" t="s">
        <v>1251</v>
      </c>
      <c r="B617" s="10" t="s">
        <v>1252</v>
      </c>
      <c r="C617">
        <v>2204.4699999999998</v>
      </c>
      <c r="D617" s="1">
        <v>27034309.48</v>
      </c>
      <c r="E617" s="1">
        <v>33639025.390000001</v>
      </c>
      <c r="F617" s="12">
        <v>1.2443086595160189</v>
      </c>
      <c r="G617" s="28">
        <v>4</v>
      </c>
      <c r="H617" s="1">
        <v>2080.2600000000002</v>
      </c>
      <c r="I617" s="1">
        <v>1796226.74</v>
      </c>
      <c r="J617" s="1">
        <v>1798307</v>
      </c>
      <c r="K617" s="30">
        <v>1.0450900000000001</v>
      </c>
      <c r="L617" s="1">
        <v>7011456.5499999998</v>
      </c>
      <c r="M617" s="1">
        <v>1402291.31</v>
      </c>
      <c r="N617" s="1">
        <v>783876.28</v>
      </c>
      <c r="O617" s="1">
        <v>348152.13</v>
      </c>
      <c r="P617" s="1">
        <v>229736.17</v>
      </c>
      <c r="Q617" s="1">
        <v>493266.96</v>
      </c>
      <c r="R617" s="1">
        <v>186060.15</v>
      </c>
      <c r="S617" s="1">
        <v>290255.46000000002</v>
      </c>
      <c r="T617" s="1">
        <v>399262.14</v>
      </c>
      <c r="U617" s="1">
        <v>217320.99</v>
      </c>
      <c r="V617" s="1">
        <v>596215.31999999995</v>
      </c>
      <c r="W617" s="1">
        <v>514237.95</v>
      </c>
      <c r="X617" s="1">
        <v>348288.14</v>
      </c>
      <c r="Y617" s="1">
        <v>12820419.550000003</v>
      </c>
      <c r="Z617" s="1">
        <v>197502.3</v>
      </c>
      <c r="AA617" s="1">
        <v>275558.75</v>
      </c>
      <c r="AB617" s="1">
        <v>593002.42999999993</v>
      </c>
      <c r="AC617" s="1">
        <v>63929.63</v>
      </c>
      <c r="AD617" s="1">
        <v>629376.17999999993</v>
      </c>
      <c r="AE617" s="1">
        <v>342159.48</v>
      </c>
      <c r="AF617" s="1">
        <v>2704884.69</v>
      </c>
      <c r="AG617" s="1">
        <v>1946547.0100000002</v>
      </c>
      <c r="AH617" s="1">
        <v>4916733.1139700003</v>
      </c>
      <c r="AI617" s="1">
        <v>11669693.583969999</v>
      </c>
      <c r="AJ617" s="1">
        <v>1993215.63</v>
      </c>
      <c r="AK617" s="1">
        <v>9676477.9539700001</v>
      </c>
      <c r="AL617" s="33">
        <v>11759567.673970001</v>
      </c>
      <c r="AM617" s="1">
        <v>90408.37</v>
      </c>
      <c r="AN617" s="1">
        <v>90408.37</v>
      </c>
      <c r="AO617" s="1">
        <v>94144.25</v>
      </c>
      <c r="AP617" s="1">
        <v>94144.25</v>
      </c>
      <c r="AQ617" s="1">
        <v>50808.01</v>
      </c>
      <c r="AR617" s="1">
        <v>50808.01</v>
      </c>
      <c r="AS617" s="1">
        <v>53049.54</v>
      </c>
      <c r="AT617" s="1">
        <v>53049.54</v>
      </c>
      <c r="AU617" s="1">
        <v>64257.19</v>
      </c>
      <c r="AV617" s="1">
        <v>1167837.0900000001</v>
      </c>
      <c r="AW617" s="1">
        <v>463400.71</v>
      </c>
      <c r="AX617" s="1">
        <v>182006.81</v>
      </c>
      <c r="AY617" s="1">
        <v>2454322.14</v>
      </c>
      <c r="AZ617" s="1">
        <v>27034309.48</v>
      </c>
      <c r="BA617" s="1">
        <v>63389.729999999996</v>
      </c>
      <c r="BB617" s="1">
        <v>108.59</v>
      </c>
      <c r="BC617" s="1">
        <v>764478.46</v>
      </c>
    </row>
    <row r="618" spans="1:55" x14ac:dyDescent="0.25">
      <c r="A618" s="10" t="s">
        <v>1253</v>
      </c>
      <c r="B618" s="10" t="s">
        <v>1254</v>
      </c>
      <c r="C618">
        <v>143.62</v>
      </c>
      <c r="D618" s="1">
        <v>1837082.63</v>
      </c>
      <c r="E618" s="1">
        <v>4935189.37</v>
      </c>
      <c r="F618" s="12">
        <v>2.6864275397345629</v>
      </c>
      <c r="G618" s="28">
        <v>4</v>
      </c>
      <c r="H618" s="1">
        <v>141.36000000000001</v>
      </c>
      <c r="I618" s="1">
        <v>103751.20999999999</v>
      </c>
      <c r="J618" s="1">
        <v>103892.56999999999</v>
      </c>
      <c r="K618" s="30">
        <v>1.0450900000000001</v>
      </c>
      <c r="L618" s="1">
        <v>469186.62</v>
      </c>
      <c r="M618" s="1">
        <v>93837.32</v>
      </c>
      <c r="N618" s="1">
        <v>50549.69</v>
      </c>
      <c r="O618" s="1">
        <v>22070.99</v>
      </c>
      <c r="P618" s="1">
        <v>15962.48</v>
      </c>
      <c r="Q618" s="1">
        <v>30200.01</v>
      </c>
      <c r="R618" s="1">
        <v>11430.31</v>
      </c>
      <c r="S618" s="1">
        <v>18678.330000000002</v>
      </c>
      <c r="T618" s="1">
        <v>25311.09</v>
      </c>
      <c r="U618" s="1">
        <v>13934.63</v>
      </c>
      <c r="V618" s="1">
        <v>37796.879999999997</v>
      </c>
      <c r="W618" s="1">
        <v>32599.95</v>
      </c>
      <c r="X618" s="1">
        <v>22412.82</v>
      </c>
      <c r="Y618" s="1">
        <v>843971.11999999976</v>
      </c>
      <c r="Z618" s="1">
        <v>12896.099999999999</v>
      </c>
      <c r="AA618" s="1">
        <v>17952.5</v>
      </c>
      <c r="AB618" s="1">
        <v>38633.78</v>
      </c>
      <c r="AC618" s="1">
        <v>4164.9799999999996</v>
      </c>
      <c r="AD618" s="1">
        <v>41003.5</v>
      </c>
      <c r="AE618" s="1">
        <v>21180.720000000001</v>
      </c>
      <c r="AF618" s="1">
        <v>176221.74</v>
      </c>
      <c r="AG618" s="1">
        <v>126816.45999999999</v>
      </c>
      <c r="AH618" s="1">
        <v>337250.42861999996</v>
      </c>
      <c r="AI618" s="1">
        <v>776120.20861999993</v>
      </c>
      <c r="AJ618" s="1">
        <v>129856.89</v>
      </c>
      <c r="AK618" s="1">
        <v>646263.31861999992</v>
      </c>
      <c r="AL618" s="33">
        <v>781975.44861999992</v>
      </c>
      <c r="AM618" s="1">
        <v>10460.469999999999</v>
      </c>
      <c r="AN618" s="1">
        <v>10460.469999999999</v>
      </c>
      <c r="AO618" s="1">
        <v>11207.64</v>
      </c>
      <c r="AP618" s="1">
        <v>11207.64</v>
      </c>
      <c r="AQ618" s="1">
        <v>9713.2900000000009</v>
      </c>
      <c r="AR618" s="1">
        <v>9713.2900000000009</v>
      </c>
      <c r="AS618" s="1">
        <v>9713.2900000000009</v>
      </c>
      <c r="AT618" s="1">
        <v>9713.2900000000009</v>
      </c>
      <c r="AU618" s="1">
        <v>11954.82</v>
      </c>
      <c r="AV618" s="1">
        <v>75464.84</v>
      </c>
      <c r="AW618" s="1">
        <v>29944.63</v>
      </c>
      <c r="AX618" s="1">
        <v>11582.25</v>
      </c>
      <c r="AY618" s="1">
        <v>211135.92</v>
      </c>
      <c r="AZ618" s="1">
        <v>1837082.63</v>
      </c>
      <c r="BA618" s="1">
        <v>5478.5</v>
      </c>
      <c r="BB618" s="1">
        <v>8.17</v>
      </c>
      <c r="BC618" s="1">
        <v>67227.150000000023</v>
      </c>
    </row>
    <row r="619" spans="1:55" x14ac:dyDescent="0.25">
      <c r="A619" s="10" t="s">
        <v>1255</v>
      </c>
      <c r="B619" s="10" t="s">
        <v>1256</v>
      </c>
      <c r="C619">
        <v>3769.05</v>
      </c>
      <c r="D619" s="1">
        <v>53709166.719999999</v>
      </c>
      <c r="E619" s="1">
        <v>48892667.270000003</v>
      </c>
      <c r="F619" s="12">
        <v>0.91032258096444374</v>
      </c>
      <c r="G619" s="28">
        <v>3</v>
      </c>
      <c r="H619" s="1">
        <v>88018.97</v>
      </c>
      <c r="I619" s="1">
        <v>4353152.290000001</v>
      </c>
      <c r="J619" s="1">
        <v>4441171.2600000007</v>
      </c>
      <c r="K619" s="30">
        <v>1.0450900000000001</v>
      </c>
      <c r="L619" s="1">
        <v>12606809.619999999</v>
      </c>
      <c r="M619" s="1">
        <v>2521361.92</v>
      </c>
      <c r="N619" s="1">
        <v>1340634.92</v>
      </c>
      <c r="O619" s="1">
        <v>595916.84</v>
      </c>
      <c r="P619" s="1">
        <v>468650.15</v>
      </c>
      <c r="Q619" s="1">
        <v>837082.54</v>
      </c>
      <c r="R619" s="1">
        <v>318778.82</v>
      </c>
      <c r="S619" s="1">
        <v>496310.16</v>
      </c>
      <c r="T619" s="1">
        <v>683399.63</v>
      </c>
      <c r="U619" s="1">
        <v>372084.38</v>
      </c>
      <c r="V619" s="1">
        <v>1020515.8</v>
      </c>
      <c r="W619" s="1">
        <v>880198.7</v>
      </c>
      <c r="X619" s="1">
        <v>595540.71</v>
      </c>
      <c r="Y619" s="1">
        <v>22737284.189999998</v>
      </c>
      <c r="Z619" s="1">
        <v>336237.3</v>
      </c>
      <c r="AA619" s="1">
        <v>471131.25000000006</v>
      </c>
      <c r="AB619" s="1">
        <v>1013874.4500000001</v>
      </c>
      <c r="AC619" s="1">
        <v>109302.45000000001</v>
      </c>
      <c r="AD619" s="1">
        <v>2152127.5499999998</v>
      </c>
      <c r="AE619" s="1">
        <v>577388.18999999994</v>
      </c>
      <c r="AF619" s="1">
        <v>4624624.3500000006</v>
      </c>
      <c r="AG619" s="1">
        <v>3328071.1500000004</v>
      </c>
      <c r="AH619" s="1">
        <v>9821414.585549999</v>
      </c>
      <c r="AI619" s="1">
        <v>22434171.27555</v>
      </c>
      <c r="AJ619" s="1">
        <v>3407861.93</v>
      </c>
      <c r="AK619" s="1">
        <v>19026309.345550001</v>
      </c>
      <c r="AL619" s="33">
        <v>22587831.765550002</v>
      </c>
      <c r="AM619" s="1">
        <v>582797.78</v>
      </c>
      <c r="AN619" s="1">
        <v>582797.78</v>
      </c>
      <c r="AO619" s="1">
        <v>606707.43000000005</v>
      </c>
      <c r="AP619" s="1">
        <v>606707.43000000005</v>
      </c>
      <c r="AQ619" s="1">
        <v>544691.77</v>
      </c>
      <c r="AR619" s="1">
        <v>544691.77</v>
      </c>
      <c r="AS619" s="1">
        <v>567107.06999999995</v>
      </c>
      <c r="AT619" s="1">
        <v>567107.06999999995</v>
      </c>
      <c r="AU619" s="1">
        <v>680677.92</v>
      </c>
      <c r="AV619" s="1">
        <v>1997203.17</v>
      </c>
      <c r="AW619" s="1">
        <v>792495.26</v>
      </c>
      <c r="AX619" s="1">
        <v>311066.18</v>
      </c>
      <c r="AY619" s="1">
        <v>8384050.6299999999</v>
      </c>
      <c r="AZ619" s="1">
        <v>53709166.719999999</v>
      </c>
      <c r="BA619" s="1">
        <v>609166.69999999995</v>
      </c>
      <c r="BB619" s="1">
        <v>355807.68</v>
      </c>
      <c r="BC619" s="1">
        <v>1441791.97</v>
      </c>
    </row>
    <row r="620" spans="1:55" x14ac:dyDescent="0.25">
      <c r="A620" s="10" t="s">
        <v>1257</v>
      </c>
      <c r="B620" s="10" t="s">
        <v>1258</v>
      </c>
      <c r="C620">
        <v>1643.71</v>
      </c>
      <c r="D620" s="1">
        <v>25067401.32</v>
      </c>
      <c r="E620" s="1">
        <v>16497933.379999999</v>
      </c>
      <c r="F620" s="12">
        <v>0.65814294706476573</v>
      </c>
      <c r="G620" s="28">
        <v>1</v>
      </c>
      <c r="H620" s="1">
        <v>777624.83</v>
      </c>
      <c r="I620" s="1">
        <v>5629815.21</v>
      </c>
      <c r="J620" s="1">
        <v>6407440.04</v>
      </c>
      <c r="K620" s="30">
        <v>1.0450900000000001</v>
      </c>
      <c r="L620" s="1">
        <v>5766937.25</v>
      </c>
      <c r="M620" s="1">
        <v>1153387.45</v>
      </c>
      <c r="N620" s="1">
        <v>584525.36</v>
      </c>
      <c r="O620" s="1">
        <v>259868.16</v>
      </c>
      <c r="P620" s="1">
        <v>224240.9</v>
      </c>
      <c r="Q620" s="1">
        <v>361625.85</v>
      </c>
      <c r="R620" s="1">
        <v>138433.82999999999</v>
      </c>
      <c r="S620" s="1">
        <v>216431.55</v>
      </c>
      <c r="T620" s="1">
        <v>298017.75</v>
      </c>
      <c r="U620" s="1">
        <v>162175.42000000001</v>
      </c>
      <c r="V620" s="1">
        <v>445027.8</v>
      </c>
      <c r="W620" s="1">
        <v>383838.14</v>
      </c>
      <c r="X620" s="1">
        <v>259704.13</v>
      </c>
      <c r="Y620" s="1">
        <v>10254213.590000004</v>
      </c>
      <c r="Z620" s="1">
        <v>146396.70000000001</v>
      </c>
      <c r="AA620" s="1">
        <v>205463.75</v>
      </c>
      <c r="AB620" s="1">
        <v>442157.99000000005</v>
      </c>
      <c r="AC620" s="1">
        <v>47667.590000000004</v>
      </c>
      <c r="AD620" s="1">
        <v>938558.40999999992</v>
      </c>
      <c r="AE620" s="1">
        <v>248989.85</v>
      </c>
      <c r="AF620" s="1">
        <v>2016832.17</v>
      </c>
      <c r="AG620" s="1">
        <v>1451395.9300000002</v>
      </c>
      <c r="AH620" s="1">
        <v>4646207.60721</v>
      </c>
      <c r="AI620" s="1">
        <v>10143669.99721</v>
      </c>
      <c r="AJ620" s="1">
        <v>1486193.27</v>
      </c>
      <c r="AK620" s="1">
        <v>8657476.7272100002</v>
      </c>
      <c r="AL620" s="33">
        <v>10210682.447210001</v>
      </c>
      <c r="AM620" s="1">
        <v>414683.03</v>
      </c>
      <c r="AN620" s="1">
        <v>414683.03</v>
      </c>
      <c r="AO620" s="1">
        <v>431868.1</v>
      </c>
      <c r="AP620" s="1">
        <v>431868.1</v>
      </c>
      <c r="AQ620" s="1">
        <v>292146.06</v>
      </c>
      <c r="AR620" s="1">
        <v>292146.06</v>
      </c>
      <c r="AS620" s="1">
        <v>304100.89</v>
      </c>
      <c r="AT620" s="1">
        <v>304100.89</v>
      </c>
      <c r="AU620" s="1">
        <v>365369.37</v>
      </c>
      <c r="AV620" s="1">
        <v>870460.79</v>
      </c>
      <c r="AW620" s="1">
        <v>345401.04</v>
      </c>
      <c r="AX620" s="1">
        <v>135677.79999999999</v>
      </c>
      <c r="AY620" s="1">
        <v>4602505.16</v>
      </c>
      <c r="AZ620" s="1">
        <v>25067401.32</v>
      </c>
      <c r="BA620" s="1">
        <v>897629.07</v>
      </c>
      <c r="BB620" s="1">
        <v>411861.08000000007</v>
      </c>
      <c r="BC620" s="1">
        <v>650753.19000000006</v>
      </c>
    </row>
    <row r="621" spans="1:55" x14ac:dyDescent="0.25">
      <c r="A621" s="10" t="s">
        <v>1259</v>
      </c>
      <c r="B621" s="10" t="s">
        <v>1260</v>
      </c>
      <c r="C621">
        <v>856.54</v>
      </c>
      <c r="D621" s="1">
        <v>14322468.77</v>
      </c>
      <c r="E621" s="1">
        <v>12899137.43</v>
      </c>
      <c r="F621" s="12">
        <v>0.90062248604924</v>
      </c>
      <c r="G621" s="28">
        <v>3</v>
      </c>
      <c r="H621" s="1">
        <v>23471.759999999998</v>
      </c>
      <c r="I621" s="1">
        <v>1963960.67</v>
      </c>
      <c r="J621" s="1">
        <v>1987432.43</v>
      </c>
      <c r="K621" s="30">
        <v>1.0450900000000001</v>
      </c>
      <c r="L621" s="1">
        <v>3142624.82</v>
      </c>
      <c r="M621" s="1">
        <v>628524.96</v>
      </c>
      <c r="N621" s="1">
        <v>304010.14</v>
      </c>
      <c r="O621" s="1">
        <v>135273.82999999999</v>
      </c>
      <c r="P621" s="1">
        <v>131728.31</v>
      </c>
      <c r="Q621" s="1">
        <v>188943.7</v>
      </c>
      <c r="R621" s="1">
        <v>71756.98</v>
      </c>
      <c r="S621" s="1">
        <v>112663</v>
      </c>
      <c r="T621" s="1">
        <v>155132.53</v>
      </c>
      <c r="U621" s="1">
        <v>84497.25</v>
      </c>
      <c r="V621" s="1">
        <v>231658.3</v>
      </c>
      <c r="W621" s="1">
        <v>199806.15</v>
      </c>
      <c r="X621" s="1">
        <v>135188.45000000001</v>
      </c>
      <c r="Y621" s="1">
        <v>5521808.4200000009</v>
      </c>
      <c r="Z621" s="1">
        <v>76271.399999999994</v>
      </c>
      <c r="AA621" s="1">
        <v>107067.5</v>
      </c>
      <c r="AB621" s="1">
        <v>230409.26</v>
      </c>
      <c r="AC621" s="1">
        <v>24839.660000000003</v>
      </c>
      <c r="AD621" s="1">
        <v>489084.33999999997</v>
      </c>
      <c r="AE621" s="1">
        <v>130490.13999999998</v>
      </c>
      <c r="AF621" s="1">
        <v>1050974.58</v>
      </c>
      <c r="AG621" s="1">
        <v>756324.82000000007</v>
      </c>
      <c r="AH621" s="1">
        <v>2698645.4135400001</v>
      </c>
      <c r="AI621" s="1">
        <v>5564107.1135400003</v>
      </c>
      <c r="AJ621" s="1">
        <v>774457.77</v>
      </c>
      <c r="AK621" s="1">
        <v>4789649.3435399998</v>
      </c>
      <c r="AL621" s="33">
        <v>5599027.4135400001</v>
      </c>
      <c r="AM621" s="1">
        <v>314561.36</v>
      </c>
      <c r="AN621" s="1">
        <v>314561.36</v>
      </c>
      <c r="AO621" s="1">
        <v>327263.37</v>
      </c>
      <c r="AP621" s="1">
        <v>327263.37</v>
      </c>
      <c r="AQ621" s="1">
        <v>227888.87</v>
      </c>
      <c r="AR621" s="1">
        <v>227888.87</v>
      </c>
      <c r="AS621" s="1">
        <v>236854.99</v>
      </c>
      <c r="AT621" s="1">
        <v>236854.99</v>
      </c>
      <c r="AU621" s="1">
        <v>284674.3</v>
      </c>
      <c r="AV621" s="1">
        <v>453536.22</v>
      </c>
      <c r="AW621" s="1">
        <v>179964.32</v>
      </c>
      <c r="AX621" s="1">
        <v>70320.81</v>
      </c>
      <c r="AY621" s="1">
        <v>3201632.83</v>
      </c>
      <c r="AZ621" s="1">
        <v>14322468.77</v>
      </c>
      <c r="BA621" s="1">
        <v>920563.71</v>
      </c>
      <c r="BB621" s="1">
        <v>172037.72999999998</v>
      </c>
      <c r="BC621" s="1">
        <v>369070.95</v>
      </c>
    </row>
    <row r="622" spans="1:55" x14ac:dyDescent="0.25">
      <c r="A622" s="10" t="s">
        <v>1261</v>
      </c>
      <c r="B622" s="10" t="s">
        <v>1262</v>
      </c>
      <c r="C622">
        <v>2101.14</v>
      </c>
      <c r="D622" s="1">
        <v>26915637.350000001</v>
      </c>
      <c r="E622" s="1">
        <v>26476124.84</v>
      </c>
      <c r="F622" s="12">
        <v>0.98367073741242839</v>
      </c>
      <c r="G622" s="28">
        <v>3</v>
      </c>
      <c r="H622" s="1">
        <v>44109.54</v>
      </c>
      <c r="I622" s="1">
        <v>1762433.8699999999</v>
      </c>
      <c r="J622" s="1">
        <v>1806543.41</v>
      </c>
      <c r="K622" s="30">
        <v>1.0450900000000001</v>
      </c>
      <c r="L622" s="1">
        <v>6734501.1699999999</v>
      </c>
      <c r="M622" s="1">
        <v>1346900.23</v>
      </c>
      <c r="N622" s="1">
        <v>746853.97</v>
      </c>
      <c r="O622" s="1">
        <v>331776.88</v>
      </c>
      <c r="P622" s="1">
        <v>232221.07</v>
      </c>
      <c r="Q622" s="1">
        <v>469261.81</v>
      </c>
      <c r="R622" s="1">
        <v>177169.9</v>
      </c>
      <c r="S622" s="1">
        <v>276617.31</v>
      </c>
      <c r="T622" s="1">
        <v>380482.94</v>
      </c>
      <c r="U622" s="1">
        <v>207537.1</v>
      </c>
      <c r="V622" s="1">
        <v>568172.47</v>
      </c>
      <c r="W622" s="1">
        <v>490050.89</v>
      </c>
      <c r="X622" s="1">
        <v>331923.21999999997</v>
      </c>
      <c r="Y622" s="1">
        <v>12293468.960000005</v>
      </c>
      <c r="Z622" s="1">
        <v>186935.40000000002</v>
      </c>
      <c r="AA622" s="1">
        <v>262642.5</v>
      </c>
      <c r="AB622" s="1">
        <v>565206.65999999992</v>
      </c>
      <c r="AC622" s="1">
        <v>60933.06</v>
      </c>
      <c r="AD622" s="1">
        <v>599875.47</v>
      </c>
      <c r="AE622" s="1">
        <v>323882.86</v>
      </c>
      <c r="AF622" s="1">
        <v>2578098.7799999998</v>
      </c>
      <c r="AG622" s="1">
        <v>1855306.62</v>
      </c>
      <c r="AH622" s="1">
        <v>4940261.8451400008</v>
      </c>
      <c r="AI622" s="1">
        <v>11373143.19514</v>
      </c>
      <c r="AJ622" s="1">
        <v>1899787.75</v>
      </c>
      <c r="AK622" s="1">
        <v>9473355.4451400023</v>
      </c>
      <c r="AL622" s="33">
        <v>11458804.615140002</v>
      </c>
      <c r="AM622" s="1">
        <v>170356.27</v>
      </c>
      <c r="AN622" s="1">
        <v>170356.27</v>
      </c>
      <c r="AO622" s="1">
        <v>177080.86</v>
      </c>
      <c r="AP622" s="1">
        <v>177080.86</v>
      </c>
      <c r="AQ622" s="1">
        <v>138974.85</v>
      </c>
      <c r="AR622" s="1">
        <v>138974.85</v>
      </c>
      <c r="AS622" s="1">
        <v>144205.09</v>
      </c>
      <c r="AT622" s="1">
        <v>144205.09</v>
      </c>
      <c r="AU622" s="1">
        <v>173344.98</v>
      </c>
      <c r="AV622" s="1">
        <v>1113293.2</v>
      </c>
      <c r="AW622" s="1">
        <v>441757.55</v>
      </c>
      <c r="AX622" s="1">
        <v>173733.77</v>
      </c>
      <c r="AY622" s="1">
        <v>3163363.64</v>
      </c>
      <c r="AZ622" s="1">
        <v>26915637.350000001</v>
      </c>
      <c r="BA622" s="1">
        <v>117742.37999999999</v>
      </c>
      <c r="BB622" s="1">
        <v>58926.2</v>
      </c>
      <c r="BC622" s="1">
        <v>627443.57000000007</v>
      </c>
    </row>
    <row r="623" spans="1:55" x14ac:dyDescent="0.25">
      <c r="A623" s="10" t="s">
        <v>1263</v>
      </c>
      <c r="B623" s="10" t="s">
        <v>1264</v>
      </c>
      <c r="C623">
        <v>5524.7</v>
      </c>
      <c r="D623" s="1">
        <v>73750965.859999999</v>
      </c>
      <c r="E623" s="1">
        <v>82433424.169999987</v>
      </c>
      <c r="F623" s="12">
        <v>1.1177267064743495</v>
      </c>
      <c r="G623" s="28">
        <v>4</v>
      </c>
      <c r="H623" s="1">
        <v>5675.05</v>
      </c>
      <c r="I623" s="1">
        <v>4045729.4499999997</v>
      </c>
      <c r="J623" s="1">
        <v>4051404.4999999995</v>
      </c>
      <c r="K623" s="30">
        <v>1.0450900000000001</v>
      </c>
      <c r="L623" s="1">
        <v>18267531.670000002</v>
      </c>
      <c r="M623" s="1">
        <v>4460847.91</v>
      </c>
      <c r="N623" s="1">
        <v>2059358.28</v>
      </c>
      <c r="O623" s="1">
        <v>833522.83</v>
      </c>
      <c r="P623" s="1">
        <v>616702.98</v>
      </c>
      <c r="Q623" s="1">
        <v>1452457.83</v>
      </c>
      <c r="R623" s="1">
        <v>466737.91999999998</v>
      </c>
      <c r="S623" s="1">
        <v>757213.96</v>
      </c>
      <c r="T623" s="1">
        <v>920180.86</v>
      </c>
      <c r="U623" s="1">
        <v>545526.11</v>
      </c>
      <c r="V623" s="1">
        <v>1374099.53</v>
      </c>
      <c r="W623" s="1">
        <v>1185166</v>
      </c>
      <c r="X623" s="1">
        <v>908608.7</v>
      </c>
      <c r="Y623" s="1">
        <v>33847954.580000006</v>
      </c>
      <c r="Z623" s="1">
        <v>494920.80000000005</v>
      </c>
      <c r="AA623" s="1">
        <v>690587.50000000012</v>
      </c>
      <c r="AB623" s="1">
        <v>1486144.3</v>
      </c>
      <c r="AC623" s="1">
        <v>160216.29999999999</v>
      </c>
      <c r="AD623" s="1">
        <v>1577301.8499999999</v>
      </c>
      <c r="AE623" s="1">
        <v>1958032.2800000003</v>
      </c>
      <c r="AF623" s="1">
        <v>6778806.9000000004</v>
      </c>
      <c r="AG623" s="1">
        <v>4878310.1000000006</v>
      </c>
      <c r="AH623" s="1">
        <v>13405469.7117</v>
      </c>
      <c r="AI623" s="1">
        <v>31429789.741700001</v>
      </c>
      <c r="AJ623" s="1">
        <v>4995267.99</v>
      </c>
      <c r="AK623" s="1">
        <v>26434521.751700006</v>
      </c>
      <c r="AL623" s="33">
        <v>31655026.371700007</v>
      </c>
      <c r="AM623" s="1">
        <v>498366.82</v>
      </c>
      <c r="AN623" s="1">
        <v>498366.82</v>
      </c>
      <c r="AO623" s="1">
        <v>519287.76</v>
      </c>
      <c r="AP623" s="1">
        <v>519287.76</v>
      </c>
      <c r="AQ623" s="1">
        <v>312319.83</v>
      </c>
      <c r="AR623" s="1">
        <v>312319.83</v>
      </c>
      <c r="AS623" s="1">
        <v>325769.01</v>
      </c>
      <c r="AT623" s="1">
        <v>325769.01</v>
      </c>
      <c r="AU623" s="1">
        <v>390773.38</v>
      </c>
      <c r="AV623" s="1">
        <v>2927438.09</v>
      </c>
      <c r="AW623" s="1">
        <v>1161614.83</v>
      </c>
      <c r="AX623" s="1">
        <v>456671.63</v>
      </c>
      <c r="AY623" s="1">
        <v>8247984.7699999996</v>
      </c>
      <c r="AZ623" s="1">
        <v>73750965.859999999</v>
      </c>
      <c r="BA623" s="1">
        <v>263754.00999999995</v>
      </c>
      <c r="BB623" s="1">
        <v>73479.199999999997</v>
      </c>
      <c r="BC623" s="1">
        <v>1710326.57</v>
      </c>
    </row>
    <row r="624" spans="1:55" x14ac:dyDescent="0.25">
      <c r="A624" s="10" t="s">
        <v>1265</v>
      </c>
      <c r="B624" s="10" t="s">
        <v>1266</v>
      </c>
      <c r="C624">
        <v>3337.25</v>
      </c>
      <c r="D624" s="1">
        <v>43584552.350000001</v>
      </c>
      <c r="E624" s="1">
        <v>52895016.68</v>
      </c>
      <c r="F624" s="12">
        <v>1.2136184457106165</v>
      </c>
      <c r="G624" s="28">
        <v>4</v>
      </c>
      <c r="H624" s="1">
        <v>3353.78</v>
      </c>
      <c r="I624" s="1">
        <v>2485234.2399999998</v>
      </c>
      <c r="J624" s="1">
        <v>2488588.0199999996</v>
      </c>
      <c r="K624" s="30">
        <v>1.0450900000000001</v>
      </c>
      <c r="L624" s="1">
        <v>10663850.15</v>
      </c>
      <c r="M624" s="1">
        <v>2132770.0299999998</v>
      </c>
      <c r="N624" s="1">
        <v>1187561.8899999999</v>
      </c>
      <c r="O624" s="1">
        <v>527567.96</v>
      </c>
      <c r="P624" s="1">
        <v>378463.72</v>
      </c>
      <c r="Q624" s="1">
        <v>749579.93</v>
      </c>
      <c r="R624" s="1">
        <v>281947.8</v>
      </c>
      <c r="S624" s="1">
        <v>439385.7</v>
      </c>
      <c r="T624" s="1">
        <v>605016.87</v>
      </c>
      <c r="U624" s="1">
        <v>329687.51</v>
      </c>
      <c r="V624" s="1">
        <v>903467.39</v>
      </c>
      <c r="W624" s="1">
        <v>779244.01</v>
      </c>
      <c r="X624" s="1">
        <v>527234.96</v>
      </c>
      <c r="Y624" s="1">
        <v>19505777.920000006</v>
      </c>
      <c r="Z624" s="1">
        <v>298260</v>
      </c>
      <c r="AA624" s="1">
        <v>417156.25</v>
      </c>
      <c r="AB624" s="1">
        <v>897720.25</v>
      </c>
      <c r="AC624" s="1">
        <v>96780.25</v>
      </c>
      <c r="AD624" s="1">
        <v>952784.87</v>
      </c>
      <c r="AE624" s="1">
        <v>519009</v>
      </c>
      <c r="AF624" s="1">
        <v>4094805.75</v>
      </c>
      <c r="AG624" s="1">
        <v>2946791.75</v>
      </c>
      <c r="AH624" s="1">
        <v>8029251.9847500008</v>
      </c>
      <c r="AI624" s="1">
        <v>18252560.10475</v>
      </c>
      <c r="AJ624" s="1">
        <v>3017441.33</v>
      </c>
      <c r="AK624" s="1">
        <v>15235118.77475</v>
      </c>
      <c r="AL624" s="33">
        <v>18388616.524750002</v>
      </c>
      <c r="AM624" s="1">
        <v>209209.46</v>
      </c>
      <c r="AN624" s="1">
        <v>209209.46</v>
      </c>
      <c r="AO624" s="1">
        <v>217428.4</v>
      </c>
      <c r="AP624" s="1">
        <v>217428.4</v>
      </c>
      <c r="AQ624" s="1">
        <v>392267.73</v>
      </c>
      <c r="AR624" s="1">
        <v>392267.73</v>
      </c>
      <c r="AS624" s="1">
        <v>408705.62</v>
      </c>
      <c r="AT624" s="1">
        <v>408705.62</v>
      </c>
      <c r="AU624" s="1">
        <v>490147.87</v>
      </c>
      <c r="AV624" s="1">
        <v>1767819.94</v>
      </c>
      <c r="AW624" s="1">
        <v>701475.42</v>
      </c>
      <c r="AX624" s="1">
        <v>275492.13</v>
      </c>
      <c r="AY624" s="1">
        <v>5690157.7800000003</v>
      </c>
      <c r="AZ624" s="1">
        <v>43584552.350000001</v>
      </c>
      <c r="BA624" s="1">
        <v>118881.51</v>
      </c>
      <c r="BB624" s="1">
        <v>85433.849999999991</v>
      </c>
      <c r="BC624" s="1">
        <v>1222289.17</v>
      </c>
    </row>
    <row r="625" spans="1:55" x14ac:dyDescent="0.25">
      <c r="A625" s="10" t="s">
        <v>1267</v>
      </c>
      <c r="B625" s="10" t="s">
        <v>1268</v>
      </c>
      <c r="C625">
        <v>2440.0500000000002</v>
      </c>
      <c r="D625" s="1">
        <v>33277584.140000001</v>
      </c>
      <c r="E625" s="1">
        <v>33861943.719999999</v>
      </c>
      <c r="F625" s="12">
        <v>1.0175601563365171</v>
      </c>
      <c r="G625" s="28">
        <v>4</v>
      </c>
      <c r="H625" s="1">
        <v>2560.67</v>
      </c>
      <c r="I625" s="1">
        <v>1833269.39</v>
      </c>
      <c r="J625" s="1">
        <v>1835830.0599999998</v>
      </c>
      <c r="K625" s="30">
        <v>1.0450900000000001</v>
      </c>
      <c r="L625" s="1">
        <v>7938438.3200000003</v>
      </c>
      <c r="M625" s="1">
        <v>1587687.66</v>
      </c>
      <c r="N625" s="1">
        <v>867888.45</v>
      </c>
      <c r="O625" s="1">
        <v>385174.45</v>
      </c>
      <c r="P625" s="1">
        <v>293835.37</v>
      </c>
      <c r="Q625" s="1">
        <v>538179.80000000005</v>
      </c>
      <c r="R625" s="1">
        <v>206380.71</v>
      </c>
      <c r="S625" s="1">
        <v>321089.55</v>
      </c>
      <c r="T625" s="1">
        <v>441719.47</v>
      </c>
      <c r="U625" s="1">
        <v>240743.04000000001</v>
      </c>
      <c r="V625" s="1">
        <v>659616.54</v>
      </c>
      <c r="W625" s="1">
        <v>568921.74</v>
      </c>
      <c r="X625" s="1">
        <v>385287.09</v>
      </c>
      <c r="Y625" s="1">
        <v>14434962.189999999</v>
      </c>
      <c r="Z625" s="1">
        <v>217639.8</v>
      </c>
      <c r="AA625" s="1">
        <v>305006.25</v>
      </c>
      <c r="AB625" s="1">
        <v>656373.45000000007</v>
      </c>
      <c r="AC625" s="1">
        <v>70761.450000000012</v>
      </c>
      <c r="AD625" s="1">
        <v>696634.27</v>
      </c>
      <c r="AE625" s="1">
        <v>370815.15</v>
      </c>
      <c r="AF625" s="1">
        <v>2993941.3500000006</v>
      </c>
      <c r="AG625" s="1">
        <v>2154564.1500000004</v>
      </c>
      <c r="AH625" s="1">
        <v>6183430.0105499998</v>
      </c>
      <c r="AI625" s="1">
        <v>13649165.880550001</v>
      </c>
      <c r="AJ625" s="1">
        <v>2206220</v>
      </c>
      <c r="AK625" s="1">
        <v>11442945.880549999</v>
      </c>
      <c r="AL625" s="33">
        <v>13748644.33055</v>
      </c>
      <c r="AM625" s="1">
        <v>215186.87</v>
      </c>
      <c r="AN625" s="1">
        <v>215186.87</v>
      </c>
      <c r="AO625" s="1">
        <v>224152.99</v>
      </c>
      <c r="AP625" s="1">
        <v>224152.99</v>
      </c>
      <c r="AQ625" s="1">
        <v>413935.86</v>
      </c>
      <c r="AR625" s="1">
        <v>413935.86</v>
      </c>
      <c r="AS625" s="1">
        <v>431120.92</v>
      </c>
      <c r="AT625" s="1">
        <v>431120.92</v>
      </c>
      <c r="AU625" s="1">
        <v>517793.41</v>
      </c>
      <c r="AV625" s="1">
        <v>1292615.5900000001</v>
      </c>
      <c r="AW625" s="1">
        <v>512913.13</v>
      </c>
      <c r="AX625" s="1">
        <v>201862.1</v>
      </c>
      <c r="AY625" s="1">
        <v>5093977.51</v>
      </c>
      <c r="AZ625" s="1">
        <v>33277584.140000001</v>
      </c>
      <c r="BA625" s="1">
        <v>134777.00999999998</v>
      </c>
      <c r="BB625" s="1">
        <v>118168.36</v>
      </c>
      <c r="BC625" s="1">
        <v>785435.46000000008</v>
      </c>
    </row>
    <row r="626" spans="1:55" x14ac:dyDescent="0.25">
      <c r="A626" s="10" t="s">
        <v>1269</v>
      </c>
      <c r="B626" s="10" t="s">
        <v>1270</v>
      </c>
      <c r="C626">
        <v>1869.25</v>
      </c>
      <c r="D626" s="1">
        <v>23065696.829999998</v>
      </c>
      <c r="E626" s="1">
        <v>30832856.609999999</v>
      </c>
      <c r="F626" s="12">
        <v>1.3367407383026808</v>
      </c>
      <c r="G626" s="28">
        <v>4</v>
      </c>
      <c r="H626" s="1">
        <v>1774.88</v>
      </c>
      <c r="I626" s="1">
        <v>1035820.2100000002</v>
      </c>
      <c r="J626" s="1">
        <v>1037595.0900000002</v>
      </c>
      <c r="K626" s="30">
        <v>1.0450900000000001</v>
      </c>
      <c r="L626" s="1">
        <v>5852373.3600000003</v>
      </c>
      <c r="M626" s="1">
        <v>1170474.67</v>
      </c>
      <c r="N626" s="1">
        <v>664265.73</v>
      </c>
      <c r="O626" s="1">
        <v>295466.53000000003</v>
      </c>
      <c r="P626" s="1">
        <v>195975.16</v>
      </c>
      <c r="Q626" s="1">
        <v>423574.61</v>
      </c>
      <c r="R626" s="1">
        <v>158119.37</v>
      </c>
      <c r="S626" s="1">
        <v>246079.71</v>
      </c>
      <c r="T626" s="1">
        <v>338842.11</v>
      </c>
      <c r="U626" s="1">
        <v>184411.54</v>
      </c>
      <c r="V626" s="1">
        <v>505990.51</v>
      </c>
      <c r="W626" s="1">
        <v>436418.71</v>
      </c>
      <c r="X626" s="1">
        <v>295280.03999999998</v>
      </c>
      <c r="Y626" s="1">
        <v>10767272.049999999</v>
      </c>
      <c r="Z626" s="1">
        <v>167175</v>
      </c>
      <c r="AA626" s="1">
        <v>233656.25</v>
      </c>
      <c r="AB626" s="1">
        <v>502828.25</v>
      </c>
      <c r="AC626" s="1">
        <v>54208.25</v>
      </c>
      <c r="AD626" s="1">
        <v>533670.87</v>
      </c>
      <c r="AE626" s="1">
        <v>293913</v>
      </c>
      <c r="AF626" s="1">
        <v>2293569.75</v>
      </c>
      <c r="AG626" s="1">
        <v>1650547.75</v>
      </c>
      <c r="AH626" s="1">
        <v>4199779.7167499997</v>
      </c>
      <c r="AI626" s="1">
        <v>9929348.8367500007</v>
      </c>
      <c r="AJ626" s="1">
        <v>1690119.77</v>
      </c>
      <c r="AK626" s="1">
        <v>8239229.0667499993</v>
      </c>
      <c r="AL626" s="33">
        <v>10005556.336749999</v>
      </c>
      <c r="AM626" s="1">
        <v>44830.59</v>
      </c>
      <c r="AN626" s="1">
        <v>44830.59</v>
      </c>
      <c r="AO626" s="1">
        <v>46324.95</v>
      </c>
      <c r="AP626" s="1">
        <v>46324.95</v>
      </c>
      <c r="AQ626" s="1">
        <v>107593.43</v>
      </c>
      <c r="AR626" s="1">
        <v>107593.43</v>
      </c>
      <c r="AS626" s="1">
        <v>112076.49</v>
      </c>
      <c r="AT626" s="1">
        <v>112076.49</v>
      </c>
      <c r="AU626" s="1">
        <v>134491.79</v>
      </c>
      <c r="AV626" s="1">
        <v>990009.05</v>
      </c>
      <c r="AW626" s="1">
        <v>392838.09</v>
      </c>
      <c r="AX626" s="1">
        <v>153878.48000000001</v>
      </c>
      <c r="AY626" s="1">
        <v>2292868.33</v>
      </c>
      <c r="AZ626" s="1">
        <v>23065696.829999998</v>
      </c>
      <c r="BA626" s="1">
        <v>29009.7</v>
      </c>
      <c r="BB626" s="1">
        <v>34718.910000000003</v>
      </c>
      <c r="BC626" s="1">
        <v>611542.4800000001</v>
      </c>
    </row>
    <row r="627" spans="1:55" x14ac:dyDescent="0.25">
      <c r="A627" s="10" t="s">
        <v>1271</v>
      </c>
      <c r="B627" s="10" t="s">
        <v>1272</v>
      </c>
      <c r="C627">
        <v>155</v>
      </c>
      <c r="D627" s="1">
        <v>2030728.66</v>
      </c>
      <c r="E627" s="1">
        <v>4756716.33</v>
      </c>
      <c r="F627" s="12">
        <v>2.3423692311507538</v>
      </c>
      <c r="G627" s="28">
        <v>4</v>
      </c>
      <c r="H627" s="1">
        <v>156.26</v>
      </c>
      <c r="I627" s="1">
        <v>140750.69</v>
      </c>
      <c r="J627" s="1">
        <v>140906.95000000001</v>
      </c>
      <c r="K627" s="30">
        <v>1.0450900000000001</v>
      </c>
      <c r="L627" s="1">
        <v>526144.02</v>
      </c>
      <c r="M627" s="1">
        <v>105228.8</v>
      </c>
      <c r="N627" s="1">
        <v>54821.5</v>
      </c>
      <c r="O627" s="1">
        <v>24206.89</v>
      </c>
      <c r="P627" s="1">
        <v>17783.11</v>
      </c>
      <c r="Q627" s="1">
        <v>34071.81</v>
      </c>
      <c r="R627" s="1">
        <v>12700.35</v>
      </c>
      <c r="S627" s="1">
        <v>20160.740000000002</v>
      </c>
      <c r="T627" s="1">
        <v>27760.55</v>
      </c>
      <c r="U627" s="1">
        <v>15120.56</v>
      </c>
      <c r="V627" s="1">
        <v>41454.639999999999</v>
      </c>
      <c r="W627" s="1">
        <v>35754.78</v>
      </c>
      <c r="X627" s="1">
        <v>24191.61</v>
      </c>
      <c r="Y627" s="1">
        <v>939399.36000000022</v>
      </c>
      <c r="Z627" s="1">
        <v>13950</v>
      </c>
      <c r="AA627" s="1">
        <v>19375</v>
      </c>
      <c r="AB627" s="1">
        <v>41695</v>
      </c>
      <c r="AC627" s="1">
        <v>4495</v>
      </c>
      <c r="AD627" s="1">
        <v>44252.5</v>
      </c>
      <c r="AE627" s="1">
        <v>23843</v>
      </c>
      <c r="AF627" s="1">
        <v>190185</v>
      </c>
      <c r="AG627" s="1">
        <v>136865</v>
      </c>
      <c r="AH627" s="1">
        <v>374346.26699999999</v>
      </c>
      <c r="AI627" s="1">
        <v>849006.76699999999</v>
      </c>
      <c r="AJ627" s="1">
        <v>140146.35</v>
      </c>
      <c r="AK627" s="1">
        <v>708860.41700000002</v>
      </c>
      <c r="AL627" s="33">
        <v>855325.95700000005</v>
      </c>
      <c r="AM627" s="1">
        <v>24656.82</v>
      </c>
      <c r="AN627" s="1">
        <v>24656.82</v>
      </c>
      <c r="AO627" s="1">
        <v>26151.18</v>
      </c>
      <c r="AP627" s="1">
        <v>26151.18</v>
      </c>
      <c r="AQ627" s="1">
        <v>1494.35</v>
      </c>
      <c r="AR627" s="1">
        <v>1494.35</v>
      </c>
      <c r="AS627" s="1">
        <v>1494.35</v>
      </c>
      <c r="AT627" s="1">
        <v>1494.35</v>
      </c>
      <c r="AU627" s="1">
        <v>2241.52</v>
      </c>
      <c r="AV627" s="1">
        <v>81442.25</v>
      </c>
      <c r="AW627" s="1">
        <v>32316.49</v>
      </c>
      <c r="AX627" s="1">
        <v>12409.55</v>
      </c>
      <c r="AY627" s="1">
        <v>236003.21000000002</v>
      </c>
      <c r="AZ627" s="1">
        <v>2030728.66</v>
      </c>
      <c r="BA627" s="1">
        <v>38038.439999999995</v>
      </c>
      <c r="BB627" s="1">
        <v>11.9</v>
      </c>
      <c r="BC627" s="1">
        <v>59754.479999999996</v>
      </c>
    </row>
    <row r="628" spans="1:55" x14ac:dyDescent="0.25">
      <c r="A628" s="10" t="s">
        <v>1273</v>
      </c>
      <c r="B628" s="10" t="s">
        <v>1274</v>
      </c>
      <c r="C628">
        <v>2789.64</v>
      </c>
      <c r="D628" s="1">
        <v>34077622.280000001</v>
      </c>
      <c r="E628" s="1">
        <v>54728990.410000004</v>
      </c>
      <c r="F628" s="12">
        <v>1.6060096552604903</v>
      </c>
      <c r="G628" s="28">
        <v>4</v>
      </c>
      <c r="H628" s="1">
        <v>2622.23</v>
      </c>
      <c r="I628" s="1">
        <v>1826786.48</v>
      </c>
      <c r="J628" s="1">
        <v>1829408.71</v>
      </c>
      <c r="K628" s="30">
        <v>1.0450900000000001</v>
      </c>
      <c r="L628" s="1">
        <v>8866132.0500000007</v>
      </c>
      <c r="M628" s="1">
        <v>1773226.41</v>
      </c>
      <c r="N628" s="1">
        <v>992482.78</v>
      </c>
      <c r="O628" s="1">
        <v>440707.92</v>
      </c>
      <c r="P628" s="1">
        <v>289455.09999999998</v>
      </c>
      <c r="Q628" s="1">
        <v>615615.75</v>
      </c>
      <c r="R628" s="1">
        <v>235591.52</v>
      </c>
      <c r="S628" s="1">
        <v>367340.68</v>
      </c>
      <c r="T628" s="1">
        <v>505405.46</v>
      </c>
      <c r="U628" s="1">
        <v>275431.38</v>
      </c>
      <c r="V628" s="1">
        <v>754718.37</v>
      </c>
      <c r="W628" s="1">
        <v>650947.43000000005</v>
      </c>
      <c r="X628" s="1">
        <v>440785.5</v>
      </c>
      <c r="Y628" s="1">
        <v>16207840.35</v>
      </c>
      <c r="Z628" s="1">
        <v>249192.9</v>
      </c>
      <c r="AA628" s="1">
        <v>348705</v>
      </c>
      <c r="AB628" s="1">
        <v>750413.15999999992</v>
      </c>
      <c r="AC628" s="1">
        <v>80899.56</v>
      </c>
      <c r="AD628" s="1">
        <v>796442.21</v>
      </c>
      <c r="AE628" s="1">
        <v>424631.4</v>
      </c>
      <c r="AF628" s="1">
        <v>3422888.28</v>
      </c>
      <c r="AG628" s="1">
        <v>2463252.12</v>
      </c>
      <c r="AH628" s="1">
        <v>6194541.1856400007</v>
      </c>
      <c r="AI628" s="1">
        <v>14730965.815639999</v>
      </c>
      <c r="AJ628" s="1">
        <v>2522308.79</v>
      </c>
      <c r="AK628" s="1">
        <v>12208657.025640003</v>
      </c>
      <c r="AL628" s="33">
        <v>14844696.715640003</v>
      </c>
      <c r="AM628" s="1">
        <v>94891.43</v>
      </c>
      <c r="AN628" s="1">
        <v>94891.43</v>
      </c>
      <c r="AO628" s="1">
        <v>98627.31</v>
      </c>
      <c r="AP628" s="1">
        <v>98627.31</v>
      </c>
      <c r="AQ628" s="1">
        <v>64257.19</v>
      </c>
      <c r="AR628" s="1">
        <v>64257.19</v>
      </c>
      <c r="AS628" s="1">
        <v>67245.89</v>
      </c>
      <c r="AT628" s="1">
        <v>67245.89</v>
      </c>
      <c r="AU628" s="1">
        <v>80695.070000000007</v>
      </c>
      <c r="AV628" s="1">
        <v>1477915.4</v>
      </c>
      <c r="AW628" s="1">
        <v>586440.56000000006</v>
      </c>
      <c r="AX628" s="1">
        <v>229990.42</v>
      </c>
      <c r="AY628" s="1">
        <v>3025085.09</v>
      </c>
      <c r="AZ628" s="1">
        <v>34077622.280000001</v>
      </c>
      <c r="BA628" s="1">
        <v>53775.849999999991</v>
      </c>
      <c r="BB628" s="1">
        <v>156.53</v>
      </c>
      <c r="BC628" s="1">
        <v>1142371.96</v>
      </c>
    </row>
    <row r="629" spans="1:55" x14ac:dyDescent="0.25">
      <c r="A629" s="10" t="s">
        <v>1275</v>
      </c>
      <c r="B629" s="10" t="s">
        <v>1276</v>
      </c>
      <c r="C629">
        <v>3677.79</v>
      </c>
      <c r="D629" s="1">
        <v>49327873.399999999</v>
      </c>
      <c r="E629" s="1">
        <v>77058400.460000008</v>
      </c>
      <c r="F629" s="12">
        <v>1.5621674957509928</v>
      </c>
      <c r="G629" s="28">
        <v>4</v>
      </c>
      <c r="H629" s="1">
        <v>3795.72</v>
      </c>
      <c r="I629" s="1">
        <v>3369542.7199999997</v>
      </c>
      <c r="J629" s="1">
        <v>3373338.44</v>
      </c>
      <c r="K629" s="30">
        <v>1.0450900000000001</v>
      </c>
      <c r="L629" s="1">
        <v>12122671.68</v>
      </c>
      <c r="M629" s="1">
        <v>2424534.33</v>
      </c>
      <c r="N629" s="1">
        <v>1308596.3700000001</v>
      </c>
      <c r="O629" s="1">
        <v>581677.49</v>
      </c>
      <c r="P629" s="1">
        <v>433718.35</v>
      </c>
      <c r="Q629" s="1">
        <v>806882.53</v>
      </c>
      <c r="R629" s="1">
        <v>310523.59000000003</v>
      </c>
      <c r="S629" s="1">
        <v>484450.9</v>
      </c>
      <c r="T629" s="1">
        <v>667069.88</v>
      </c>
      <c r="U629" s="1">
        <v>363189.93</v>
      </c>
      <c r="V629" s="1">
        <v>996130.72</v>
      </c>
      <c r="W629" s="1">
        <v>859166.48</v>
      </c>
      <c r="X629" s="1">
        <v>581310.34</v>
      </c>
      <c r="Y629" s="1">
        <v>21939922.589999996</v>
      </c>
      <c r="Z629" s="1">
        <v>327821.40000000002</v>
      </c>
      <c r="AA629" s="1">
        <v>459723.75</v>
      </c>
      <c r="AB629" s="1">
        <v>989325.51</v>
      </c>
      <c r="AC629" s="1">
        <v>106655.91</v>
      </c>
      <c r="AD629" s="1">
        <v>1050009.04</v>
      </c>
      <c r="AE629" s="1">
        <v>554616.42999999993</v>
      </c>
      <c r="AF629" s="1">
        <v>4512648.33</v>
      </c>
      <c r="AG629" s="1">
        <v>3247488.5700000003</v>
      </c>
      <c r="AH629" s="1">
        <v>9137949.1692899987</v>
      </c>
      <c r="AI629" s="1">
        <v>20386238.10929</v>
      </c>
      <c r="AJ629" s="1">
        <v>3325347.38</v>
      </c>
      <c r="AK629" s="1">
        <v>17060890.729289997</v>
      </c>
      <c r="AL629" s="33">
        <v>20536178.019289996</v>
      </c>
      <c r="AM629" s="1">
        <v>417671.74</v>
      </c>
      <c r="AN629" s="1">
        <v>417671.74</v>
      </c>
      <c r="AO629" s="1">
        <v>435603.98</v>
      </c>
      <c r="AP629" s="1">
        <v>435603.98</v>
      </c>
      <c r="AQ629" s="1">
        <v>397497.97</v>
      </c>
      <c r="AR629" s="1">
        <v>397497.97</v>
      </c>
      <c r="AS629" s="1">
        <v>413935.86</v>
      </c>
      <c r="AT629" s="1">
        <v>413935.86</v>
      </c>
      <c r="AU629" s="1">
        <v>496872.46</v>
      </c>
      <c r="AV629" s="1">
        <v>1948636.68</v>
      </c>
      <c r="AW629" s="1">
        <v>773223.96</v>
      </c>
      <c r="AX629" s="1">
        <v>303620.45</v>
      </c>
      <c r="AY629" s="1">
        <v>6851772.6499999994</v>
      </c>
      <c r="AZ629" s="1">
        <v>49327873.399999999</v>
      </c>
      <c r="BA629" s="1">
        <v>417012.47</v>
      </c>
      <c r="BB629" s="1">
        <v>234231.11000000002</v>
      </c>
      <c r="BC629" s="1">
        <v>1852372.0899999999</v>
      </c>
    </row>
    <row r="630" spans="1:55" x14ac:dyDescent="0.25">
      <c r="A630" s="10" t="s">
        <v>1277</v>
      </c>
      <c r="B630" s="10" t="s">
        <v>1278</v>
      </c>
      <c r="C630">
        <v>3457.32</v>
      </c>
      <c r="D630" s="1">
        <v>48599111.299999997</v>
      </c>
      <c r="E630" s="1">
        <v>94793029.319999993</v>
      </c>
      <c r="F630" s="12">
        <v>1.9505095213541488</v>
      </c>
      <c r="G630" s="28">
        <v>4</v>
      </c>
      <c r="H630" s="1">
        <v>3739.64</v>
      </c>
      <c r="I630" s="1">
        <v>1850728.88</v>
      </c>
      <c r="J630" s="1">
        <v>1854468.5199999998</v>
      </c>
      <c r="K630" s="30">
        <v>1.0450900000000001</v>
      </c>
      <c r="L630" s="1">
        <v>11676980.52</v>
      </c>
      <c r="M630" s="1">
        <v>3891937.6</v>
      </c>
      <c r="N630" s="1">
        <v>1411431.33</v>
      </c>
      <c r="O630" s="1">
        <v>470477.11</v>
      </c>
      <c r="P630" s="1">
        <v>374440.41</v>
      </c>
      <c r="Q630" s="1">
        <v>1221081.1399999999</v>
      </c>
      <c r="R630" s="1">
        <v>292108.08</v>
      </c>
      <c r="S630" s="1">
        <v>512320.17</v>
      </c>
      <c r="T630" s="1">
        <v>470296.51</v>
      </c>
      <c r="U630" s="1">
        <v>341546.78</v>
      </c>
      <c r="V630" s="1">
        <v>702290.44</v>
      </c>
      <c r="W630" s="1">
        <v>605728.14</v>
      </c>
      <c r="X630" s="1">
        <v>614751.69999999995</v>
      </c>
      <c r="Y630" s="1">
        <v>22585389.930000003</v>
      </c>
      <c r="Z630" s="1">
        <v>311158.8</v>
      </c>
      <c r="AA630" s="1">
        <v>432164.99999999994</v>
      </c>
      <c r="AB630" s="1">
        <v>930019.08</v>
      </c>
      <c r="AC630" s="1">
        <v>100262.28</v>
      </c>
      <c r="AD630" s="1">
        <v>987064.86</v>
      </c>
      <c r="AE630" s="1">
        <v>2693252.28</v>
      </c>
      <c r="AF630" s="1">
        <v>4242131.6399999997</v>
      </c>
      <c r="AG630" s="1">
        <v>3052813.5599999996</v>
      </c>
      <c r="AH630" s="1">
        <v>8609492.6923199985</v>
      </c>
      <c r="AI630" s="1">
        <v>21358360.192319997</v>
      </c>
      <c r="AJ630" s="1">
        <v>3126005.02</v>
      </c>
      <c r="AK630" s="1">
        <v>18232355.172320001</v>
      </c>
      <c r="AL630" s="33">
        <v>21499311.752319999</v>
      </c>
      <c r="AM630" s="1">
        <v>278696.88</v>
      </c>
      <c r="AN630" s="1">
        <v>278696.88</v>
      </c>
      <c r="AO630" s="1">
        <v>290651.71000000002</v>
      </c>
      <c r="AP630" s="1">
        <v>290651.71000000002</v>
      </c>
      <c r="AQ630" s="1">
        <v>99374.49</v>
      </c>
      <c r="AR630" s="1">
        <v>99374.49</v>
      </c>
      <c r="AS630" s="1">
        <v>103857.55</v>
      </c>
      <c r="AT630" s="1">
        <v>103857.55</v>
      </c>
      <c r="AU630" s="1">
        <v>124778.49</v>
      </c>
      <c r="AV630" s="1">
        <v>1832077.13</v>
      </c>
      <c r="AW630" s="1">
        <v>726972.83</v>
      </c>
      <c r="AX630" s="1">
        <v>285419.77</v>
      </c>
      <c r="AY630" s="1">
        <v>4514409.4800000004</v>
      </c>
      <c r="AZ630" s="1">
        <v>48599111.299999997</v>
      </c>
      <c r="BA630" s="1">
        <v>147270.17999999996</v>
      </c>
      <c r="BB630" s="1">
        <v>28898.229999999996</v>
      </c>
      <c r="BC630" s="1">
        <v>916347.50999999989</v>
      </c>
    </row>
    <row r="631" spans="1:55" x14ac:dyDescent="0.25">
      <c r="A631" s="10" t="s">
        <v>1279</v>
      </c>
      <c r="B631" s="10" t="s">
        <v>1280</v>
      </c>
      <c r="C631">
        <v>647.54999999999995</v>
      </c>
      <c r="D631" s="1">
        <v>9603509.1099999994</v>
      </c>
      <c r="E631" s="1">
        <v>9316747.6400000006</v>
      </c>
      <c r="F631" s="12">
        <v>0.97013992836208196</v>
      </c>
      <c r="G631" s="28">
        <v>3</v>
      </c>
      <c r="H631" s="1">
        <v>15738.3</v>
      </c>
      <c r="I631" s="1">
        <v>1228442.8500000003</v>
      </c>
      <c r="J631" s="1">
        <v>1244181.1500000004</v>
      </c>
      <c r="K631" s="30">
        <v>1.0450900000000001</v>
      </c>
      <c r="L631" s="1">
        <v>2300367.19</v>
      </c>
      <c r="M631" s="1">
        <v>460073.43</v>
      </c>
      <c r="N631" s="1">
        <v>229253.55</v>
      </c>
      <c r="O631" s="1">
        <v>101811.36</v>
      </c>
      <c r="P631" s="1">
        <v>85124.76</v>
      </c>
      <c r="Q631" s="1">
        <v>146353.93</v>
      </c>
      <c r="R631" s="1">
        <v>53976.49</v>
      </c>
      <c r="S631" s="1">
        <v>85090.21</v>
      </c>
      <c r="T631" s="1">
        <v>116757.64</v>
      </c>
      <c r="U631" s="1">
        <v>63447.05</v>
      </c>
      <c r="V631" s="1">
        <v>174353.35</v>
      </c>
      <c r="W631" s="1">
        <v>150380.42000000001</v>
      </c>
      <c r="X631" s="1">
        <v>102102.85</v>
      </c>
      <c r="Y631" s="1">
        <v>4069092.23</v>
      </c>
      <c r="Z631" s="1">
        <v>57687.3</v>
      </c>
      <c r="AA631" s="1">
        <v>80943.75</v>
      </c>
      <c r="AB631" s="1">
        <v>174190.94999999998</v>
      </c>
      <c r="AC631" s="1">
        <v>18778.949999999997</v>
      </c>
      <c r="AD631" s="1">
        <v>369751.05000000005</v>
      </c>
      <c r="AE631" s="1">
        <v>101582.48000000001</v>
      </c>
      <c r="AF631" s="1">
        <v>794543.85</v>
      </c>
      <c r="AG631" s="1">
        <v>571786.64999999991</v>
      </c>
      <c r="AH631" s="1">
        <v>1769684.10705</v>
      </c>
      <c r="AI631" s="1">
        <v>3938949.0870500002</v>
      </c>
      <c r="AJ631" s="1">
        <v>585495.28</v>
      </c>
      <c r="AK631" s="1">
        <v>3353453.8070499999</v>
      </c>
      <c r="AL631" s="33">
        <v>3965349.0670499997</v>
      </c>
      <c r="AM631" s="1">
        <v>202484.87</v>
      </c>
      <c r="AN631" s="1">
        <v>202484.87</v>
      </c>
      <c r="AO631" s="1">
        <v>211450.99</v>
      </c>
      <c r="AP631" s="1">
        <v>211450.99</v>
      </c>
      <c r="AQ631" s="1">
        <v>38853.18</v>
      </c>
      <c r="AR631" s="1">
        <v>38853.18</v>
      </c>
      <c r="AS631" s="1">
        <v>41094.71</v>
      </c>
      <c r="AT631" s="1">
        <v>41094.71</v>
      </c>
      <c r="AU631" s="1">
        <v>49313.65</v>
      </c>
      <c r="AV631" s="1">
        <v>342954.07</v>
      </c>
      <c r="AW631" s="1">
        <v>136085.04</v>
      </c>
      <c r="AX631" s="1">
        <v>52947.43</v>
      </c>
      <c r="AY631" s="1">
        <v>1569067.69</v>
      </c>
      <c r="AZ631" s="1">
        <v>9603509.1099999994</v>
      </c>
      <c r="BA631" s="1">
        <v>469062.12000000005</v>
      </c>
      <c r="BB631" s="1">
        <v>2580.7599999999998</v>
      </c>
      <c r="BC631" s="1">
        <v>338834.23999999993</v>
      </c>
    </row>
    <row r="632" spans="1:55" x14ac:dyDescent="0.25">
      <c r="A632" s="10" t="s">
        <v>1281</v>
      </c>
      <c r="B632" s="10" t="s">
        <v>1282</v>
      </c>
      <c r="C632">
        <v>1520.65</v>
      </c>
      <c r="D632" s="1">
        <v>20588882.16</v>
      </c>
      <c r="E632" s="1">
        <v>39348342.860000007</v>
      </c>
      <c r="F632" s="12">
        <v>1.9111451779759958</v>
      </c>
      <c r="G632" s="28">
        <v>4</v>
      </c>
      <c r="H632" s="1">
        <v>1584.29</v>
      </c>
      <c r="I632" s="1">
        <v>879550.13000000012</v>
      </c>
      <c r="J632" s="1">
        <v>881134.42000000016</v>
      </c>
      <c r="K632" s="30">
        <v>1.0450900000000001</v>
      </c>
      <c r="L632" s="1">
        <v>5033941.7300000004</v>
      </c>
      <c r="M632" s="1">
        <v>1677812.77</v>
      </c>
      <c r="N632" s="1">
        <v>620768.41</v>
      </c>
      <c r="O632" s="1">
        <v>206650.53</v>
      </c>
      <c r="P632" s="1">
        <v>155655.07999999999</v>
      </c>
      <c r="Q632" s="1">
        <v>537205.02</v>
      </c>
      <c r="R632" s="1">
        <v>128273.55</v>
      </c>
      <c r="S632" s="1">
        <v>225326</v>
      </c>
      <c r="T632" s="1">
        <v>206571.21</v>
      </c>
      <c r="U632" s="1">
        <v>150019.68</v>
      </c>
      <c r="V632" s="1">
        <v>308471.32</v>
      </c>
      <c r="W632" s="1">
        <v>266057.67</v>
      </c>
      <c r="X632" s="1">
        <v>270376.90000000002</v>
      </c>
      <c r="Y632" s="1">
        <v>9787129.870000001</v>
      </c>
      <c r="Z632" s="1">
        <v>136858.5</v>
      </c>
      <c r="AA632" s="1">
        <v>190081.24999999997</v>
      </c>
      <c r="AB632" s="1">
        <v>409054.85</v>
      </c>
      <c r="AC632" s="1">
        <v>44098.85</v>
      </c>
      <c r="AD632" s="1">
        <v>434145.57</v>
      </c>
      <c r="AE632" s="1">
        <v>1184586.3499999999</v>
      </c>
      <c r="AF632" s="1">
        <v>1865837.5499999998</v>
      </c>
      <c r="AG632" s="1">
        <v>1342733.95</v>
      </c>
      <c r="AH632" s="1">
        <v>3613309.8121499997</v>
      </c>
      <c r="AI632" s="1">
        <v>9220706.6821499988</v>
      </c>
      <c r="AJ632" s="1">
        <v>1374926.11</v>
      </c>
      <c r="AK632" s="1">
        <v>7845780.5721499985</v>
      </c>
      <c r="AL632" s="33">
        <v>9282702.092149999</v>
      </c>
      <c r="AM632" s="1">
        <v>47819.3</v>
      </c>
      <c r="AN632" s="1">
        <v>47819.3</v>
      </c>
      <c r="AO632" s="1">
        <v>50060.83</v>
      </c>
      <c r="AP632" s="1">
        <v>50060.83</v>
      </c>
      <c r="AQ632" s="1">
        <v>13449.17</v>
      </c>
      <c r="AR632" s="1">
        <v>13449.17</v>
      </c>
      <c r="AS632" s="1">
        <v>14196.35</v>
      </c>
      <c r="AT632" s="1">
        <v>14196.35</v>
      </c>
      <c r="AU632" s="1">
        <v>17185.060000000001</v>
      </c>
      <c r="AV632" s="1">
        <v>805456.42</v>
      </c>
      <c r="AW632" s="1">
        <v>319607.14</v>
      </c>
      <c r="AX632" s="1">
        <v>125750.16</v>
      </c>
      <c r="AY632" s="1">
        <v>1519050.0799999998</v>
      </c>
      <c r="AZ632" s="1">
        <v>20588882.16</v>
      </c>
      <c r="BA632" s="1">
        <v>32347.339999999997</v>
      </c>
      <c r="BB632" s="1">
        <v>18.36</v>
      </c>
      <c r="BC632" s="1">
        <v>497960.82</v>
      </c>
    </row>
    <row r="633" spans="1:55" x14ac:dyDescent="0.25">
      <c r="A633" s="10" t="s">
        <v>1283</v>
      </c>
      <c r="B633" s="10" t="s">
        <v>1284</v>
      </c>
      <c r="C633">
        <v>6629.95</v>
      </c>
      <c r="D633" s="1">
        <v>115078150.48</v>
      </c>
      <c r="E633" s="1">
        <v>76986293.219999999</v>
      </c>
      <c r="F633" s="12">
        <v>0.66899140192020923</v>
      </c>
      <c r="G633" s="28">
        <v>1</v>
      </c>
      <c r="H633" s="1">
        <v>3524374.68</v>
      </c>
      <c r="I633" s="1">
        <v>66662330.870000005</v>
      </c>
      <c r="J633" s="1">
        <v>70186705.550000012</v>
      </c>
      <c r="K633" s="30">
        <v>1.0450900000000001</v>
      </c>
      <c r="L633" s="1">
        <v>25171373.91</v>
      </c>
      <c r="M633" s="1">
        <v>6185348.9699999997</v>
      </c>
      <c r="N633" s="1">
        <v>2475637.2999999998</v>
      </c>
      <c r="O633" s="1">
        <v>997913.34</v>
      </c>
      <c r="P633" s="1">
        <v>1028647.65</v>
      </c>
      <c r="Q633" s="1">
        <v>1763054.84</v>
      </c>
      <c r="R633" s="1">
        <v>560085.51</v>
      </c>
      <c r="S633" s="1">
        <v>909901.97</v>
      </c>
      <c r="T633" s="1">
        <v>1099808</v>
      </c>
      <c r="U633" s="1">
        <v>654631.32999999996</v>
      </c>
      <c r="V633" s="1">
        <v>1642335.47</v>
      </c>
      <c r="W633" s="1">
        <v>1416520.5</v>
      </c>
      <c r="X633" s="1">
        <v>1091824.6299999999</v>
      </c>
      <c r="Y633" s="1">
        <v>44997083.420000002</v>
      </c>
      <c r="Z633" s="1">
        <v>591580.80000000005</v>
      </c>
      <c r="AA633" s="1">
        <v>828743.75</v>
      </c>
      <c r="AB633" s="1">
        <v>1783456.55</v>
      </c>
      <c r="AC633" s="1">
        <v>192268.55</v>
      </c>
      <c r="AD633" s="1">
        <v>3785701.45</v>
      </c>
      <c r="AE633" s="1">
        <v>2408578.34</v>
      </c>
      <c r="AF633" s="1">
        <v>8134948.6500000004</v>
      </c>
      <c r="AG633" s="1">
        <v>5854245.8499999996</v>
      </c>
      <c r="AH633" s="1">
        <v>21514823.718450002</v>
      </c>
      <c r="AI633" s="1">
        <v>45094347.65845</v>
      </c>
      <c r="AJ633" s="1">
        <v>5994601.8899999997</v>
      </c>
      <c r="AK633" s="1">
        <v>39099745.768449992</v>
      </c>
      <c r="AL633" s="33">
        <v>45364644.248449996</v>
      </c>
      <c r="AM633" s="1">
        <v>2896056.67</v>
      </c>
      <c r="AN633" s="1">
        <v>2896056.67</v>
      </c>
      <c r="AO633" s="1">
        <v>3016352.11</v>
      </c>
      <c r="AP633" s="1">
        <v>3016352.11</v>
      </c>
      <c r="AQ633" s="1">
        <v>1394231.61</v>
      </c>
      <c r="AR633" s="1">
        <v>1394231.61</v>
      </c>
      <c r="AS633" s="1">
        <v>1452511.39</v>
      </c>
      <c r="AT633" s="1">
        <v>1452511.39</v>
      </c>
      <c r="AU633" s="1">
        <v>1743163.11</v>
      </c>
      <c r="AV633" s="1">
        <v>3513224.58</v>
      </c>
      <c r="AW633" s="1">
        <v>1394056.39</v>
      </c>
      <c r="AX633" s="1">
        <v>547675.04</v>
      </c>
      <c r="AY633" s="1">
        <v>24716422.68</v>
      </c>
      <c r="AZ633" s="1">
        <v>115078150.48</v>
      </c>
      <c r="BA633" s="1">
        <v>15515593.73</v>
      </c>
      <c r="BB633" s="1">
        <v>2256187.16</v>
      </c>
      <c r="BC633" s="1">
        <v>3693340.51</v>
      </c>
    </row>
    <row r="634" spans="1:55" x14ac:dyDescent="0.25">
      <c r="A634" s="10" t="s">
        <v>1285</v>
      </c>
      <c r="B634" s="10" t="s">
        <v>1286</v>
      </c>
      <c r="C634">
        <v>2601.65</v>
      </c>
      <c r="D634" s="1">
        <v>37595085.560000002</v>
      </c>
      <c r="E634" s="1">
        <v>31294164.440000005</v>
      </c>
      <c r="F634" s="12">
        <v>0.83240040483631772</v>
      </c>
      <c r="G634" s="28">
        <v>2</v>
      </c>
      <c r="H634" s="1">
        <v>100234.85</v>
      </c>
      <c r="I634" s="1">
        <v>8966558.4500000011</v>
      </c>
      <c r="J634" s="1">
        <v>9066793.3000000007</v>
      </c>
      <c r="K634" s="30">
        <v>1.0450900000000001</v>
      </c>
      <c r="L634" s="1">
        <v>8893324.2799999993</v>
      </c>
      <c r="M634" s="1">
        <v>2964144.97</v>
      </c>
      <c r="N634" s="1">
        <v>1061840.7</v>
      </c>
      <c r="O634" s="1">
        <v>353674.63</v>
      </c>
      <c r="P634" s="1">
        <v>284961.27</v>
      </c>
      <c r="Q634" s="1">
        <v>918903.32</v>
      </c>
      <c r="R634" s="1">
        <v>219716.08</v>
      </c>
      <c r="S634" s="1">
        <v>385426.05</v>
      </c>
      <c r="T634" s="1">
        <v>353538.87</v>
      </c>
      <c r="U634" s="1">
        <v>257049.53</v>
      </c>
      <c r="V634" s="1">
        <v>527937.07999999996</v>
      </c>
      <c r="W634" s="1">
        <v>455347.71</v>
      </c>
      <c r="X634" s="1">
        <v>462486.81</v>
      </c>
      <c r="Y634" s="1">
        <v>17138351.300000001</v>
      </c>
      <c r="Z634" s="1">
        <v>234148.5</v>
      </c>
      <c r="AA634" s="1">
        <v>325206.25</v>
      </c>
      <c r="AB634" s="1">
        <v>699843.85</v>
      </c>
      <c r="AC634" s="1">
        <v>75447.850000000006</v>
      </c>
      <c r="AD634" s="1">
        <v>1485542.15</v>
      </c>
      <c r="AE634" s="1">
        <v>2026685.35</v>
      </c>
      <c r="AF634" s="1">
        <v>3192224.5500000003</v>
      </c>
      <c r="AG634" s="1">
        <v>2297256.9500000002</v>
      </c>
      <c r="AH634" s="1">
        <v>6540700.4851499991</v>
      </c>
      <c r="AI634" s="1">
        <v>16877055.935149997</v>
      </c>
      <c r="AJ634" s="1">
        <v>2352333.88</v>
      </c>
      <c r="AK634" s="1">
        <v>14524722.055149999</v>
      </c>
      <c r="AL634" s="33">
        <v>16983122.665149998</v>
      </c>
      <c r="AM634" s="1">
        <v>287663</v>
      </c>
      <c r="AN634" s="1">
        <v>287663</v>
      </c>
      <c r="AO634" s="1">
        <v>299617.83</v>
      </c>
      <c r="AP634" s="1">
        <v>299617.83</v>
      </c>
      <c r="AQ634" s="1">
        <v>29887.06</v>
      </c>
      <c r="AR634" s="1">
        <v>29887.06</v>
      </c>
      <c r="AS634" s="1">
        <v>30634.240000000002</v>
      </c>
      <c r="AT634" s="1">
        <v>30634.240000000002</v>
      </c>
      <c r="AU634" s="1">
        <v>37358.83</v>
      </c>
      <c r="AV634" s="1">
        <v>1378540.9</v>
      </c>
      <c r="AW634" s="1">
        <v>547008.51</v>
      </c>
      <c r="AX634" s="1">
        <v>215098.96</v>
      </c>
      <c r="AY634" s="1">
        <v>3473611.46</v>
      </c>
      <c r="AZ634" s="1">
        <v>37595085.560000002</v>
      </c>
      <c r="BA634" s="1">
        <v>234262.08</v>
      </c>
      <c r="BB634" s="1">
        <v>1189.99</v>
      </c>
      <c r="BC634" s="1">
        <v>811206.39</v>
      </c>
    </row>
    <row r="635" spans="1:55" x14ac:dyDescent="0.25">
      <c r="A635" s="10" t="s">
        <v>1287</v>
      </c>
      <c r="B635" s="10" t="s">
        <v>1288</v>
      </c>
      <c r="C635">
        <v>4273.79</v>
      </c>
      <c r="D635" s="1">
        <v>62474966.799999997</v>
      </c>
      <c r="E635" s="1">
        <v>47187602.450000003</v>
      </c>
      <c r="F635" s="12">
        <v>0.75530416208240392</v>
      </c>
      <c r="G635" s="28">
        <v>2</v>
      </c>
      <c r="H635" s="1">
        <v>289844.5</v>
      </c>
      <c r="I635" s="1">
        <v>11260713.959999997</v>
      </c>
      <c r="J635" s="1">
        <v>11550558.459999997</v>
      </c>
      <c r="K635" s="30">
        <v>1.0450900000000001</v>
      </c>
      <c r="L635" s="1">
        <v>14665993.35</v>
      </c>
      <c r="M635" s="1">
        <v>3595186.1</v>
      </c>
      <c r="N635" s="1">
        <v>1593433.83</v>
      </c>
      <c r="O635" s="1">
        <v>643837.86</v>
      </c>
      <c r="P635" s="1">
        <v>525404.17000000004</v>
      </c>
      <c r="Q635" s="1">
        <v>1137512.42</v>
      </c>
      <c r="R635" s="1">
        <v>360689.98</v>
      </c>
      <c r="S635" s="1">
        <v>585847.6</v>
      </c>
      <c r="T635" s="1">
        <v>710343.7</v>
      </c>
      <c r="U635" s="1">
        <v>421596.8</v>
      </c>
      <c r="V635" s="1">
        <v>1060751.19</v>
      </c>
      <c r="W635" s="1">
        <v>914901.88</v>
      </c>
      <c r="X635" s="1">
        <v>702979.95</v>
      </c>
      <c r="Y635" s="1">
        <v>26918478.830000006</v>
      </c>
      <c r="Z635" s="1">
        <v>381296.69999999995</v>
      </c>
      <c r="AA635" s="1">
        <v>534223.75</v>
      </c>
      <c r="AB635" s="1">
        <v>1149649.51</v>
      </c>
      <c r="AC635" s="1">
        <v>123939.90999999997</v>
      </c>
      <c r="AD635" s="1">
        <v>2440334.09</v>
      </c>
      <c r="AE635" s="1">
        <v>1534157.19</v>
      </c>
      <c r="AF635" s="1">
        <v>5243940.33</v>
      </c>
      <c r="AG635" s="1">
        <v>3773756.57</v>
      </c>
      <c r="AH635" s="1">
        <v>11292738.169289999</v>
      </c>
      <c r="AI635" s="1">
        <v>26474036.219289999</v>
      </c>
      <c r="AJ635" s="1">
        <v>3864232.7</v>
      </c>
      <c r="AK635" s="1">
        <v>22609803.51929</v>
      </c>
      <c r="AL635" s="33">
        <v>26648274.469289999</v>
      </c>
      <c r="AM635" s="1">
        <v>861494.67</v>
      </c>
      <c r="AN635" s="1">
        <v>861494.67</v>
      </c>
      <c r="AO635" s="1">
        <v>897359.15</v>
      </c>
      <c r="AP635" s="1">
        <v>897359.15</v>
      </c>
      <c r="AQ635" s="1">
        <v>351173.02</v>
      </c>
      <c r="AR635" s="1">
        <v>351173.02</v>
      </c>
      <c r="AS635" s="1">
        <v>366116.55</v>
      </c>
      <c r="AT635" s="1">
        <v>366116.55</v>
      </c>
      <c r="AU635" s="1">
        <v>439339.86</v>
      </c>
      <c r="AV635" s="1">
        <v>2264692.4</v>
      </c>
      <c r="AW635" s="1">
        <v>898635.67</v>
      </c>
      <c r="AX635" s="1">
        <v>353258.67</v>
      </c>
      <c r="AY635" s="1">
        <v>8908213.379999999</v>
      </c>
      <c r="AZ635" s="1">
        <v>62474966.799999997</v>
      </c>
      <c r="BA635" s="1">
        <v>1188895.53</v>
      </c>
      <c r="BB635" s="1">
        <v>282271.89</v>
      </c>
      <c r="BC635" s="1">
        <v>1541980.1400000001</v>
      </c>
    </row>
    <row r="636" spans="1:55" x14ac:dyDescent="0.25">
      <c r="A636" s="10" t="s">
        <v>1289</v>
      </c>
      <c r="B636" s="10" t="s">
        <v>1290</v>
      </c>
      <c r="C636">
        <v>2178.5</v>
      </c>
      <c r="D636" s="1">
        <v>34228335.979999997</v>
      </c>
      <c r="E636" s="1">
        <v>26330538.649999999</v>
      </c>
      <c r="F636" s="12">
        <v>0.76926142905063311</v>
      </c>
      <c r="G636" s="28">
        <v>2</v>
      </c>
      <c r="H636" s="1">
        <v>146002.92000000001</v>
      </c>
      <c r="I636" s="1">
        <v>2155663.5700000003</v>
      </c>
      <c r="J636" s="1">
        <v>2301666.4900000002</v>
      </c>
      <c r="K636" s="30">
        <v>1.0450900000000001</v>
      </c>
      <c r="L636" s="1">
        <v>7787376.3499999996</v>
      </c>
      <c r="M636" s="1">
        <v>2595532.5299999998</v>
      </c>
      <c r="N636" s="1">
        <v>889495.78</v>
      </c>
      <c r="O636" s="1">
        <v>296498.59000000003</v>
      </c>
      <c r="P636" s="1">
        <v>270234.56</v>
      </c>
      <c r="Q636" s="1">
        <v>769581.53</v>
      </c>
      <c r="R636" s="1">
        <v>184155.09</v>
      </c>
      <c r="S636" s="1">
        <v>322868.44</v>
      </c>
      <c r="T636" s="1">
        <v>296384.78000000003</v>
      </c>
      <c r="U636" s="1">
        <v>215245.62</v>
      </c>
      <c r="V636" s="1">
        <v>442589.29</v>
      </c>
      <c r="W636" s="1">
        <v>381734.92</v>
      </c>
      <c r="X636" s="1">
        <v>387421.64</v>
      </c>
      <c r="Y636" s="1">
        <v>14839119.119999995</v>
      </c>
      <c r="Z636" s="1">
        <v>196065</v>
      </c>
      <c r="AA636" s="1">
        <v>272312.5</v>
      </c>
      <c r="AB636" s="1">
        <v>586016.5</v>
      </c>
      <c r="AC636" s="1">
        <v>63176.5</v>
      </c>
      <c r="AD636" s="1">
        <v>1243923.5</v>
      </c>
      <c r="AE636" s="1">
        <v>1697051.5</v>
      </c>
      <c r="AF636" s="1">
        <v>2673019.5</v>
      </c>
      <c r="AG636" s="1">
        <v>1923615.5</v>
      </c>
      <c r="AH636" s="1">
        <v>6082713.1125000007</v>
      </c>
      <c r="AI636" s="1">
        <v>14737893.612500001</v>
      </c>
      <c r="AJ636" s="1">
        <v>1969734.34</v>
      </c>
      <c r="AK636" s="1">
        <v>12768159.272500001</v>
      </c>
      <c r="AL636" s="33">
        <v>14826708.932500001</v>
      </c>
      <c r="AM636" s="1">
        <v>490147.87</v>
      </c>
      <c r="AN636" s="1">
        <v>490147.87</v>
      </c>
      <c r="AO636" s="1">
        <v>510321.64</v>
      </c>
      <c r="AP636" s="1">
        <v>510321.64</v>
      </c>
      <c r="AQ636" s="1">
        <v>144205.09</v>
      </c>
      <c r="AR636" s="1">
        <v>144205.09</v>
      </c>
      <c r="AS636" s="1">
        <v>150182.5</v>
      </c>
      <c r="AT636" s="1">
        <v>150182.5</v>
      </c>
      <c r="AU636" s="1">
        <v>180816.74</v>
      </c>
      <c r="AV636" s="1">
        <v>1154387.9099999999</v>
      </c>
      <c r="AW636" s="1">
        <v>458064.04</v>
      </c>
      <c r="AX636" s="1">
        <v>179524.9</v>
      </c>
      <c r="AY636" s="1">
        <v>4562507.79</v>
      </c>
      <c r="AZ636" s="1">
        <v>34228335.979999997</v>
      </c>
      <c r="BA636" s="1">
        <v>539732.03</v>
      </c>
      <c r="BB636" s="1">
        <v>19100.59</v>
      </c>
      <c r="BC636" s="1">
        <v>583215.65999999992</v>
      </c>
    </row>
    <row r="637" spans="1:55" x14ac:dyDescent="0.25">
      <c r="A637" s="10" t="s">
        <v>1291</v>
      </c>
      <c r="B637" s="10" t="s">
        <v>1292</v>
      </c>
      <c r="C637">
        <v>3862.16</v>
      </c>
      <c r="D637" s="1">
        <v>58890171.259999998</v>
      </c>
      <c r="E637" s="1">
        <v>42286634.329999998</v>
      </c>
      <c r="F637" s="12">
        <v>0.71805928604460301</v>
      </c>
      <c r="G637" s="28">
        <v>1</v>
      </c>
      <c r="H637" s="1">
        <v>610590.54</v>
      </c>
      <c r="I637" s="1">
        <v>7494176.3400000017</v>
      </c>
      <c r="J637" s="1">
        <v>8104766.8800000018</v>
      </c>
      <c r="K637" s="30">
        <v>1.0450900000000001</v>
      </c>
      <c r="L637" s="1">
        <v>13598095.390000001</v>
      </c>
      <c r="M637" s="1">
        <v>4532245.18</v>
      </c>
      <c r="N637" s="1">
        <v>1577241.84</v>
      </c>
      <c r="O637" s="1">
        <v>525202.74</v>
      </c>
      <c r="P637" s="1">
        <v>458465.23</v>
      </c>
      <c r="Q637" s="1">
        <v>1364218.01</v>
      </c>
      <c r="R637" s="1">
        <v>326399.03000000003</v>
      </c>
      <c r="S637" s="1">
        <v>572505.93000000005</v>
      </c>
      <c r="T637" s="1">
        <v>525001.14</v>
      </c>
      <c r="U637" s="1">
        <v>381571.79</v>
      </c>
      <c r="V637" s="1">
        <v>783980.48</v>
      </c>
      <c r="W637" s="1">
        <v>676186.1</v>
      </c>
      <c r="X637" s="1">
        <v>686970.79</v>
      </c>
      <c r="Y637" s="1">
        <v>26008083.650000002</v>
      </c>
      <c r="Z637" s="1">
        <v>347594.39999999997</v>
      </c>
      <c r="AA637" s="1">
        <v>482770</v>
      </c>
      <c r="AB637" s="1">
        <v>1038921.0399999999</v>
      </c>
      <c r="AC637" s="1">
        <v>112002.64</v>
      </c>
      <c r="AD637" s="1">
        <v>2205293.36</v>
      </c>
      <c r="AE637" s="1">
        <v>3008622.6399999997</v>
      </c>
      <c r="AF637" s="1">
        <v>4738870.3199999994</v>
      </c>
      <c r="AG637" s="1">
        <v>3410287.28</v>
      </c>
      <c r="AH637" s="1">
        <v>10388760.653159998</v>
      </c>
      <c r="AI637" s="1">
        <v>25733122.333159998</v>
      </c>
      <c r="AJ637" s="1">
        <v>3492049.2</v>
      </c>
      <c r="AK637" s="1">
        <v>22241073.133159995</v>
      </c>
      <c r="AL637" s="33">
        <v>25890578.823159996</v>
      </c>
      <c r="AM637" s="1">
        <v>717289.57</v>
      </c>
      <c r="AN637" s="1">
        <v>717289.57</v>
      </c>
      <c r="AO637" s="1">
        <v>747176.64</v>
      </c>
      <c r="AP637" s="1">
        <v>747176.64</v>
      </c>
      <c r="AQ637" s="1">
        <v>165873.21</v>
      </c>
      <c r="AR637" s="1">
        <v>165873.21</v>
      </c>
      <c r="AS637" s="1">
        <v>172597.8</v>
      </c>
      <c r="AT637" s="1">
        <v>172597.8</v>
      </c>
      <c r="AU637" s="1">
        <v>207715.1</v>
      </c>
      <c r="AV637" s="1">
        <v>2046516.82</v>
      </c>
      <c r="AW637" s="1">
        <v>812063.05</v>
      </c>
      <c r="AX637" s="1">
        <v>319339.21999999997</v>
      </c>
      <c r="AY637" s="1">
        <v>6991508.629999999</v>
      </c>
      <c r="AZ637" s="1">
        <v>58890171.259999998</v>
      </c>
      <c r="BA637" s="1">
        <v>759048.27</v>
      </c>
      <c r="BB637" s="1">
        <v>75026.649999999994</v>
      </c>
      <c r="BC637" s="1">
        <v>1358672.8499999999</v>
      </c>
    </row>
    <row r="638" spans="1:55" x14ac:dyDescent="0.25">
      <c r="A638" s="10" t="s">
        <v>1293</v>
      </c>
      <c r="B638" s="10" t="s">
        <v>1294</v>
      </c>
      <c r="C638">
        <v>1820.5</v>
      </c>
      <c r="D638" s="1">
        <v>27610294.52</v>
      </c>
      <c r="E638" s="1">
        <v>18753392.109999999</v>
      </c>
      <c r="F638" s="12">
        <v>0.67921738742828885</v>
      </c>
      <c r="G638" s="28">
        <v>1</v>
      </c>
      <c r="H638" s="1">
        <v>670675.38</v>
      </c>
      <c r="I638" s="1">
        <v>5202204.4899999993</v>
      </c>
      <c r="J638" s="1">
        <v>5872879.8699999992</v>
      </c>
      <c r="K638" s="30">
        <v>1.0450900000000001</v>
      </c>
      <c r="L638" s="1">
        <v>6442922.6600000001</v>
      </c>
      <c r="M638" s="1">
        <v>2147426.12</v>
      </c>
      <c r="N638" s="1">
        <v>743288.49</v>
      </c>
      <c r="O638" s="1">
        <v>247490.56</v>
      </c>
      <c r="P638" s="1">
        <v>214372.54</v>
      </c>
      <c r="Q638" s="1">
        <v>643232.31999999995</v>
      </c>
      <c r="R638" s="1">
        <v>153674.25</v>
      </c>
      <c r="S638" s="1">
        <v>269798.23</v>
      </c>
      <c r="T638" s="1">
        <v>247395.56</v>
      </c>
      <c r="U638" s="1">
        <v>179667.83</v>
      </c>
      <c r="V638" s="1">
        <v>369434.03</v>
      </c>
      <c r="W638" s="1">
        <v>318638.24</v>
      </c>
      <c r="X638" s="1">
        <v>323740.76</v>
      </c>
      <c r="Y638" s="1">
        <v>12301081.590000002</v>
      </c>
      <c r="Z638" s="1">
        <v>163845</v>
      </c>
      <c r="AA638" s="1">
        <v>227562.5</v>
      </c>
      <c r="AB638" s="1">
        <v>489714.5</v>
      </c>
      <c r="AC638" s="1">
        <v>52794.5</v>
      </c>
      <c r="AD638" s="1">
        <v>1039505.5</v>
      </c>
      <c r="AE638" s="1">
        <v>1418169.5</v>
      </c>
      <c r="AF638" s="1">
        <v>2233753.5</v>
      </c>
      <c r="AG638" s="1">
        <v>1607501.5</v>
      </c>
      <c r="AH638" s="1">
        <v>4864161.5714999996</v>
      </c>
      <c r="AI638" s="1">
        <v>12097008.0715</v>
      </c>
      <c r="AJ638" s="1">
        <v>1646041.48</v>
      </c>
      <c r="AK638" s="1">
        <v>10450966.591499999</v>
      </c>
      <c r="AL638" s="33">
        <v>12171228.081499999</v>
      </c>
      <c r="AM638" s="1">
        <v>361633.49</v>
      </c>
      <c r="AN638" s="1">
        <v>361633.49</v>
      </c>
      <c r="AO638" s="1">
        <v>377324.2</v>
      </c>
      <c r="AP638" s="1">
        <v>377324.2</v>
      </c>
      <c r="AQ638" s="1">
        <v>30634.240000000002</v>
      </c>
      <c r="AR638" s="1">
        <v>30634.240000000002</v>
      </c>
      <c r="AS638" s="1">
        <v>31381.41</v>
      </c>
      <c r="AT638" s="1">
        <v>31381.41</v>
      </c>
      <c r="AU638" s="1">
        <v>38106</v>
      </c>
      <c r="AV638" s="1">
        <v>964605.04</v>
      </c>
      <c r="AW638" s="1">
        <v>382757.72</v>
      </c>
      <c r="AX638" s="1">
        <v>150569.26999999999</v>
      </c>
      <c r="AY638" s="1">
        <v>3137984.7099999995</v>
      </c>
      <c r="AZ638" s="1">
        <v>27610294.52</v>
      </c>
      <c r="BA638" s="1">
        <v>555249.21</v>
      </c>
      <c r="BB638" s="1">
        <v>13367.57</v>
      </c>
      <c r="BC638" s="1">
        <v>645848.83000000007</v>
      </c>
    </row>
    <row r="639" spans="1:55" x14ac:dyDescent="0.25">
      <c r="A639" s="10" t="s">
        <v>1295</v>
      </c>
      <c r="B639" s="10" t="s">
        <v>1296</v>
      </c>
      <c r="C639">
        <v>4391</v>
      </c>
      <c r="D639" s="1">
        <v>60983042.409999996</v>
      </c>
      <c r="E639" s="1">
        <v>94753275.969999999</v>
      </c>
      <c r="F639" s="12">
        <v>1.5537643289909453</v>
      </c>
      <c r="G639" s="28">
        <v>4</v>
      </c>
      <c r="H639" s="1">
        <v>4692.57</v>
      </c>
      <c r="I639" s="1">
        <v>2561473.0599999996</v>
      </c>
      <c r="J639" s="1">
        <v>2566165.6299999994</v>
      </c>
      <c r="K639" s="30">
        <v>1.0450900000000001</v>
      </c>
      <c r="L639" s="1">
        <v>14726913.74</v>
      </c>
      <c r="M639" s="1">
        <v>4908480.34</v>
      </c>
      <c r="N639" s="1">
        <v>1792877.18</v>
      </c>
      <c r="O639" s="1">
        <v>597081.18999999994</v>
      </c>
      <c r="P639" s="1">
        <v>467053.87</v>
      </c>
      <c r="Q639" s="1">
        <v>1551532.92</v>
      </c>
      <c r="R639" s="1">
        <v>371485.28</v>
      </c>
      <c r="S639" s="1">
        <v>650777.06999999995</v>
      </c>
      <c r="T639" s="1">
        <v>596852</v>
      </c>
      <c r="U639" s="1">
        <v>433752.55</v>
      </c>
      <c r="V639" s="1">
        <v>891274.85</v>
      </c>
      <c r="W639" s="1">
        <v>768727.9</v>
      </c>
      <c r="X639" s="1">
        <v>780891.19</v>
      </c>
      <c r="Y639" s="1">
        <v>28537700.080000006</v>
      </c>
      <c r="Z639" s="1">
        <v>395190</v>
      </c>
      <c r="AA639" s="1">
        <v>548875</v>
      </c>
      <c r="AB639" s="1">
        <v>1181179</v>
      </c>
      <c r="AC639" s="1">
        <v>127339</v>
      </c>
      <c r="AD639" s="1">
        <v>1253630.5</v>
      </c>
      <c r="AE639" s="1">
        <v>3420589</v>
      </c>
      <c r="AF639" s="1">
        <v>5387757</v>
      </c>
      <c r="AG639" s="1">
        <v>3877253</v>
      </c>
      <c r="AH639" s="1">
        <v>10771261.367999999</v>
      </c>
      <c r="AI639" s="1">
        <v>26963073.868000001</v>
      </c>
      <c r="AJ639" s="1">
        <v>3970210.47</v>
      </c>
      <c r="AK639" s="1">
        <v>22992863.398000002</v>
      </c>
      <c r="AL639" s="33">
        <v>27142090.658</v>
      </c>
      <c r="AM639" s="1">
        <v>277949.71000000002</v>
      </c>
      <c r="AN639" s="1">
        <v>277949.71000000002</v>
      </c>
      <c r="AO639" s="1">
        <v>289904.53000000003</v>
      </c>
      <c r="AP639" s="1">
        <v>289904.53000000003</v>
      </c>
      <c r="AQ639" s="1">
        <v>103857.55</v>
      </c>
      <c r="AR639" s="1">
        <v>103857.55</v>
      </c>
      <c r="AS639" s="1">
        <v>108340.61</v>
      </c>
      <c r="AT639" s="1">
        <v>108340.61</v>
      </c>
      <c r="AU639" s="1">
        <v>130008.73</v>
      </c>
      <c r="AV639" s="1">
        <v>2326708.0699999998</v>
      </c>
      <c r="AW639" s="1">
        <v>923243.64</v>
      </c>
      <c r="AX639" s="1">
        <v>363186.32</v>
      </c>
      <c r="AY639" s="1">
        <v>5303251.5600000005</v>
      </c>
      <c r="AZ639" s="1">
        <v>60983042.409999996</v>
      </c>
      <c r="BA639" s="1">
        <v>159684.55000000002</v>
      </c>
      <c r="BB639" s="1">
        <v>36264.93</v>
      </c>
      <c r="BC639" s="1">
        <v>931810.78999999992</v>
      </c>
    </row>
    <row r="640" spans="1:55" x14ac:dyDescent="0.25">
      <c r="A640" s="10" t="s">
        <v>1297</v>
      </c>
      <c r="B640" s="10" t="s">
        <v>1298</v>
      </c>
      <c r="C640">
        <v>2550.4899999999998</v>
      </c>
      <c r="D640" s="1">
        <v>42026911.950000003</v>
      </c>
      <c r="E640" s="1">
        <v>31988160.630000003</v>
      </c>
      <c r="F640" s="12">
        <v>0.7611351666298195</v>
      </c>
      <c r="G640" s="28">
        <v>2</v>
      </c>
      <c r="H640" s="1">
        <v>304180.23</v>
      </c>
      <c r="I640" s="1">
        <v>20450916.179999996</v>
      </c>
      <c r="J640" s="1">
        <v>20755096.409999996</v>
      </c>
      <c r="K640" s="30">
        <v>1.0450900000000001</v>
      </c>
      <c r="L640" s="1">
        <v>9495306.2799999993</v>
      </c>
      <c r="M640" s="1">
        <v>3164785.57</v>
      </c>
      <c r="N640" s="1">
        <v>1041420.68</v>
      </c>
      <c r="O640" s="1">
        <v>347140.22</v>
      </c>
      <c r="P640" s="1">
        <v>338762.61</v>
      </c>
      <c r="Q640" s="1">
        <v>901232.1</v>
      </c>
      <c r="R640" s="1">
        <v>215905.97</v>
      </c>
      <c r="S640" s="1">
        <v>378014.01</v>
      </c>
      <c r="T640" s="1">
        <v>347006.98</v>
      </c>
      <c r="U640" s="1">
        <v>252009.34</v>
      </c>
      <c r="V640" s="1">
        <v>518183.05</v>
      </c>
      <c r="W640" s="1">
        <v>446934.82</v>
      </c>
      <c r="X640" s="1">
        <v>453592.83</v>
      </c>
      <c r="Y640" s="1">
        <v>17900294.459999997</v>
      </c>
      <c r="Z640" s="1">
        <v>229544.09999999998</v>
      </c>
      <c r="AA640" s="1">
        <v>318811.25</v>
      </c>
      <c r="AB640" s="1">
        <v>686081.80999999994</v>
      </c>
      <c r="AC640" s="1">
        <v>73964.209999999992</v>
      </c>
      <c r="AD640" s="1">
        <v>1456329.79</v>
      </c>
      <c r="AE640" s="1">
        <v>1986831.7099999997</v>
      </c>
      <c r="AF640" s="1">
        <v>3129451.2299999995</v>
      </c>
      <c r="AG640" s="1">
        <v>2252082.67</v>
      </c>
      <c r="AH640" s="1">
        <v>7552162.8549899999</v>
      </c>
      <c r="AI640" s="1">
        <v>17685259.624990001</v>
      </c>
      <c r="AJ640" s="1">
        <v>2306076.54</v>
      </c>
      <c r="AK640" s="1">
        <v>15379183.084990002</v>
      </c>
      <c r="AL640" s="33">
        <v>17789240.614990003</v>
      </c>
      <c r="AM640" s="1">
        <v>851034.19</v>
      </c>
      <c r="AN640" s="1">
        <v>851034.19</v>
      </c>
      <c r="AO640" s="1">
        <v>886151.5</v>
      </c>
      <c r="AP640" s="1">
        <v>886151.5</v>
      </c>
      <c r="AQ640" s="1">
        <v>143457.91</v>
      </c>
      <c r="AR640" s="1">
        <v>143457.91</v>
      </c>
      <c r="AS640" s="1">
        <v>149435.32</v>
      </c>
      <c r="AT640" s="1">
        <v>149435.32</v>
      </c>
      <c r="AU640" s="1">
        <v>179322.39</v>
      </c>
      <c r="AV640" s="1">
        <v>1350895.37</v>
      </c>
      <c r="AW640" s="1">
        <v>536038.69999999995</v>
      </c>
      <c r="AX640" s="1">
        <v>210962.44</v>
      </c>
      <c r="AY640" s="1">
        <v>6337376.7400000002</v>
      </c>
      <c r="AZ640" s="1">
        <v>42026911.950000003</v>
      </c>
      <c r="BA640" s="1">
        <v>2563427.3899999997</v>
      </c>
      <c r="BB640" s="1">
        <v>137786.60999999999</v>
      </c>
      <c r="BC640" s="1">
        <v>1197770.4500000002</v>
      </c>
    </row>
    <row r="641" spans="1:55" x14ac:dyDescent="0.25">
      <c r="A641" s="10" t="s">
        <v>1299</v>
      </c>
      <c r="B641" s="10" t="s">
        <v>1300</v>
      </c>
      <c r="C641">
        <v>2747.82</v>
      </c>
      <c r="D641" s="1">
        <v>40309390.359999999</v>
      </c>
      <c r="E641" s="1">
        <v>31201792.950000003</v>
      </c>
      <c r="F641" s="12">
        <v>0.77405767418805493</v>
      </c>
      <c r="G641" s="28">
        <v>2</v>
      </c>
      <c r="H641" s="1">
        <v>240762.36</v>
      </c>
      <c r="I641" s="1">
        <v>14641780.130000001</v>
      </c>
      <c r="J641" s="1">
        <v>14882542.49</v>
      </c>
      <c r="K641" s="30">
        <v>1.0450900000000001</v>
      </c>
      <c r="L641" s="1">
        <v>9438130.2400000002</v>
      </c>
      <c r="M641" s="1">
        <v>3145728.8</v>
      </c>
      <c r="N641" s="1">
        <v>1121467.1399999999</v>
      </c>
      <c r="O641" s="1">
        <v>373277.84</v>
      </c>
      <c r="P641" s="1">
        <v>307957.78999999998</v>
      </c>
      <c r="Q641" s="1">
        <v>971033.41</v>
      </c>
      <c r="R641" s="1">
        <v>232416.43</v>
      </c>
      <c r="S641" s="1">
        <v>407069.21</v>
      </c>
      <c r="T641" s="1">
        <v>373134.56</v>
      </c>
      <c r="U641" s="1">
        <v>271280.64000000001</v>
      </c>
      <c r="V641" s="1">
        <v>557199.18999999994</v>
      </c>
      <c r="W641" s="1">
        <v>480586.39</v>
      </c>
      <c r="X641" s="1">
        <v>488457.22</v>
      </c>
      <c r="Y641" s="1">
        <v>18167738.859999999</v>
      </c>
      <c r="Z641" s="1">
        <v>247303.80000000002</v>
      </c>
      <c r="AA641" s="1">
        <v>343477.5</v>
      </c>
      <c r="AB641" s="1">
        <v>739163.58000000007</v>
      </c>
      <c r="AC641" s="1">
        <v>79686.78</v>
      </c>
      <c r="AD641" s="1">
        <v>1569005.22</v>
      </c>
      <c r="AE641" s="1">
        <v>2140551.7800000003</v>
      </c>
      <c r="AF641" s="1">
        <v>3371575.14</v>
      </c>
      <c r="AG641" s="1">
        <v>2426325.06</v>
      </c>
      <c r="AH641" s="1">
        <v>7040905.8388200011</v>
      </c>
      <c r="AI641" s="1">
        <v>17957994.698820002</v>
      </c>
      <c r="AJ641" s="1">
        <v>2484496.4</v>
      </c>
      <c r="AK641" s="1">
        <v>15473498.298820006</v>
      </c>
      <c r="AL641" s="33">
        <v>18070020.638820007</v>
      </c>
      <c r="AM641" s="1">
        <v>336976.66</v>
      </c>
      <c r="AN641" s="1">
        <v>336976.66</v>
      </c>
      <c r="AO641" s="1">
        <v>351173.02</v>
      </c>
      <c r="AP641" s="1">
        <v>351173.02</v>
      </c>
      <c r="AQ641" s="1">
        <v>81442.25</v>
      </c>
      <c r="AR641" s="1">
        <v>81442.25</v>
      </c>
      <c r="AS641" s="1">
        <v>85178.13</v>
      </c>
      <c r="AT641" s="1">
        <v>85178.13</v>
      </c>
      <c r="AU641" s="1">
        <v>102363.2</v>
      </c>
      <c r="AV641" s="1">
        <v>1455500.1</v>
      </c>
      <c r="AW641" s="1">
        <v>577546.12</v>
      </c>
      <c r="AX641" s="1">
        <v>226681.21</v>
      </c>
      <c r="AY641" s="1">
        <v>4071630.75</v>
      </c>
      <c r="AZ641" s="1">
        <v>40309390.359999999</v>
      </c>
      <c r="BA641" s="1">
        <v>354132.42000000004</v>
      </c>
      <c r="BB641" s="1">
        <v>28599.190000000002</v>
      </c>
      <c r="BC641" s="1">
        <v>774265.73</v>
      </c>
    </row>
    <row r="642" spans="1:55" x14ac:dyDescent="0.25">
      <c r="A642" s="10" t="s">
        <v>1301</v>
      </c>
      <c r="B642" s="10" t="s">
        <v>1302</v>
      </c>
      <c r="C642">
        <v>3361</v>
      </c>
      <c r="D642" s="1">
        <v>46367884.490000002</v>
      </c>
      <c r="E642" s="1">
        <v>79590191.450000003</v>
      </c>
      <c r="F642" s="12">
        <v>1.7164939122285154</v>
      </c>
      <c r="G642" s="28">
        <v>4</v>
      </c>
      <c r="H642" s="1">
        <v>3567.95</v>
      </c>
      <c r="I642" s="1">
        <v>2127548.3600000003</v>
      </c>
      <c r="J642" s="1">
        <v>2131116.3100000005</v>
      </c>
      <c r="K642" s="30">
        <v>1.0450900000000001</v>
      </c>
      <c r="L642" s="1">
        <v>11264496.25</v>
      </c>
      <c r="M642" s="1">
        <v>3754456.59</v>
      </c>
      <c r="N642" s="1">
        <v>1372224.9</v>
      </c>
      <c r="O642" s="1">
        <v>457408.3</v>
      </c>
      <c r="P642" s="1">
        <v>353879.61</v>
      </c>
      <c r="Q642" s="1">
        <v>1187505.83</v>
      </c>
      <c r="R642" s="1">
        <v>284487.87</v>
      </c>
      <c r="S642" s="1">
        <v>498089.05</v>
      </c>
      <c r="T642" s="1">
        <v>457232.72</v>
      </c>
      <c r="U642" s="1">
        <v>332059.37</v>
      </c>
      <c r="V642" s="1">
        <v>682782.37</v>
      </c>
      <c r="W642" s="1">
        <v>588902.36</v>
      </c>
      <c r="X642" s="1">
        <v>597675.26</v>
      </c>
      <c r="Y642" s="1">
        <v>21831200.48</v>
      </c>
      <c r="Z642" s="1">
        <v>302490</v>
      </c>
      <c r="AA642" s="1">
        <v>420125</v>
      </c>
      <c r="AB642" s="1">
        <v>904109</v>
      </c>
      <c r="AC642" s="1">
        <v>97469</v>
      </c>
      <c r="AD642" s="1">
        <v>959565.5</v>
      </c>
      <c r="AE642" s="1">
        <v>2618219</v>
      </c>
      <c r="AF642" s="1">
        <v>4123947</v>
      </c>
      <c r="AG642" s="1">
        <v>2967763</v>
      </c>
      <c r="AH642" s="1">
        <v>8176233.4289999986</v>
      </c>
      <c r="AI642" s="1">
        <v>20569920.928999998</v>
      </c>
      <c r="AJ642" s="1">
        <v>3038915.37</v>
      </c>
      <c r="AK642" s="1">
        <v>17531005.558999997</v>
      </c>
      <c r="AL642" s="33">
        <v>20706945.618999995</v>
      </c>
      <c r="AM642" s="1">
        <v>206967.93</v>
      </c>
      <c r="AN642" s="1">
        <v>206967.93</v>
      </c>
      <c r="AO642" s="1">
        <v>215934.05</v>
      </c>
      <c r="AP642" s="1">
        <v>215934.05</v>
      </c>
      <c r="AQ642" s="1">
        <v>41094.71</v>
      </c>
      <c r="AR642" s="1">
        <v>41094.71</v>
      </c>
      <c r="AS642" s="1">
        <v>42589.06</v>
      </c>
      <c r="AT642" s="1">
        <v>42589.06</v>
      </c>
      <c r="AU642" s="1">
        <v>51555.18</v>
      </c>
      <c r="AV642" s="1">
        <v>1780521.94</v>
      </c>
      <c r="AW642" s="1">
        <v>706515.61</v>
      </c>
      <c r="AX642" s="1">
        <v>277974.03999999998</v>
      </c>
      <c r="AY642" s="1">
        <v>3829738.27</v>
      </c>
      <c r="AZ642" s="1">
        <v>46367884.490000002</v>
      </c>
      <c r="BA642" s="1">
        <v>124705.78</v>
      </c>
      <c r="BB642" s="1">
        <v>11607.160000000002</v>
      </c>
      <c r="BC642" s="1">
        <v>897684.32</v>
      </c>
    </row>
    <row r="643" spans="1:55" x14ac:dyDescent="0.25">
      <c r="A643" s="10" t="s">
        <v>1303</v>
      </c>
      <c r="B643" s="10" t="s">
        <v>1304</v>
      </c>
      <c r="C643">
        <v>3272</v>
      </c>
      <c r="D643" s="1">
        <v>57065031.539999999</v>
      </c>
      <c r="E643" s="1">
        <v>45118951.079999998</v>
      </c>
      <c r="F643" s="12">
        <v>0.79065847967460878</v>
      </c>
      <c r="G643" s="28">
        <v>2</v>
      </c>
      <c r="H643" s="1">
        <v>346392.78</v>
      </c>
      <c r="I643" s="1">
        <v>37721971.230000004</v>
      </c>
      <c r="J643" s="1">
        <v>38068364.010000005</v>
      </c>
      <c r="K643" s="30">
        <v>1.0450900000000001</v>
      </c>
      <c r="L643" s="1">
        <v>12631331.42</v>
      </c>
      <c r="M643" s="1">
        <v>2959171.21</v>
      </c>
      <c r="N643" s="1">
        <v>1207887.1399999999</v>
      </c>
      <c r="O643" s="1">
        <v>497997.75</v>
      </c>
      <c r="P643" s="1">
        <v>517074.72</v>
      </c>
      <c r="Q643" s="1">
        <v>820125.03</v>
      </c>
      <c r="R643" s="1">
        <v>276232.64</v>
      </c>
      <c r="S643" s="1">
        <v>444722.37</v>
      </c>
      <c r="T643" s="1">
        <v>554394.68000000005</v>
      </c>
      <c r="U643" s="1">
        <v>322868.44</v>
      </c>
      <c r="V643" s="1">
        <v>827873.63</v>
      </c>
      <c r="W643" s="1">
        <v>714044.11</v>
      </c>
      <c r="X643" s="1">
        <v>533638.63</v>
      </c>
      <c r="Y643" s="1">
        <v>22307361.77</v>
      </c>
      <c r="Z643" s="1">
        <v>292860</v>
      </c>
      <c r="AA643" s="1">
        <v>409000</v>
      </c>
      <c r="AB643" s="1">
        <v>880168</v>
      </c>
      <c r="AC643" s="1">
        <v>94888</v>
      </c>
      <c r="AD643" s="1">
        <v>1868312</v>
      </c>
      <c r="AE643" s="1">
        <v>1012612</v>
      </c>
      <c r="AF643" s="1">
        <v>4014744</v>
      </c>
      <c r="AG643" s="1">
        <v>2889176</v>
      </c>
      <c r="AH643" s="1">
        <v>10715559.788999999</v>
      </c>
      <c r="AI643" s="1">
        <v>22177319.788999997</v>
      </c>
      <c r="AJ643" s="1">
        <v>2958444.24</v>
      </c>
      <c r="AK643" s="1">
        <v>19218875.548999995</v>
      </c>
      <c r="AL643" s="33">
        <v>22310716.038999997</v>
      </c>
      <c r="AM643" s="1">
        <v>1465960.57</v>
      </c>
      <c r="AN643" s="1">
        <v>1465960.57</v>
      </c>
      <c r="AO643" s="1">
        <v>1527229.06</v>
      </c>
      <c r="AP643" s="1">
        <v>1527229.06</v>
      </c>
      <c r="AQ643" s="1">
        <v>706829.1</v>
      </c>
      <c r="AR643" s="1">
        <v>706829.1</v>
      </c>
      <c r="AS643" s="1">
        <v>735968.99</v>
      </c>
      <c r="AT643" s="1">
        <v>735968.99</v>
      </c>
      <c r="AU643" s="1">
        <v>883162.79</v>
      </c>
      <c r="AV643" s="1">
        <v>1733449.81</v>
      </c>
      <c r="AW643" s="1">
        <v>687837.27</v>
      </c>
      <c r="AX643" s="1">
        <v>270528.3</v>
      </c>
      <c r="AY643" s="1">
        <v>12446953.610000001</v>
      </c>
      <c r="AZ643" s="1">
        <v>57065031.539999999</v>
      </c>
      <c r="BA643" s="1">
        <v>9270316.0999999996</v>
      </c>
      <c r="BB643" s="1">
        <v>830452.38</v>
      </c>
      <c r="BC643" s="1">
        <v>1537829.2700000003</v>
      </c>
    </row>
    <row r="644" spans="1:55" x14ac:dyDescent="0.25">
      <c r="A644" s="10" t="s">
        <v>1305</v>
      </c>
      <c r="B644" s="10" t="s">
        <v>1306</v>
      </c>
      <c r="C644">
        <v>8146.21</v>
      </c>
      <c r="D644" s="1">
        <v>108822782.63</v>
      </c>
      <c r="E644" s="1">
        <v>132001163.94999999</v>
      </c>
      <c r="F644" s="12">
        <v>1.2129919926676294</v>
      </c>
      <c r="G644" s="28">
        <v>4</v>
      </c>
      <c r="H644" s="1">
        <v>8373.7900000000009</v>
      </c>
      <c r="I644" s="1">
        <v>6545743.7400000012</v>
      </c>
      <c r="J644" s="1">
        <v>6554117.5300000012</v>
      </c>
      <c r="K644" s="30">
        <v>1.0450900000000001</v>
      </c>
      <c r="L644" s="1">
        <v>26711902.350000001</v>
      </c>
      <c r="M644" s="1">
        <v>6664831.0199999996</v>
      </c>
      <c r="N644" s="1">
        <v>3051476.09</v>
      </c>
      <c r="O644" s="1">
        <v>1222847.43</v>
      </c>
      <c r="P644" s="1">
        <v>903434.66</v>
      </c>
      <c r="Q644" s="1">
        <v>2199733.14</v>
      </c>
      <c r="R644" s="1">
        <v>688359.06</v>
      </c>
      <c r="S644" s="1">
        <v>1120996.8600000001</v>
      </c>
      <c r="T644" s="1">
        <v>1343937.62</v>
      </c>
      <c r="U644" s="1">
        <v>804651.01</v>
      </c>
      <c r="V644" s="1">
        <v>2006892.49</v>
      </c>
      <c r="W644" s="1">
        <v>1730952.3</v>
      </c>
      <c r="X644" s="1">
        <v>1345125.1</v>
      </c>
      <c r="Y644" s="1">
        <v>49795139.129999995</v>
      </c>
      <c r="Z644" s="1">
        <v>726521.39999999991</v>
      </c>
      <c r="AA644" s="1">
        <v>1018276.25</v>
      </c>
      <c r="AB644" s="1">
        <v>2191330.4900000002</v>
      </c>
      <c r="AC644" s="1">
        <v>236240.08999999997</v>
      </c>
      <c r="AD644" s="1">
        <v>2325742.9500000002</v>
      </c>
      <c r="AE644" s="1">
        <v>3079311.1599999992</v>
      </c>
      <c r="AF644" s="1">
        <v>9995399.6699999999</v>
      </c>
      <c r="AG644" s="1">
        <v>7193103.4299999997</v>
      </c>
      <c r="AH644" s="1">
        <v>19742689.609709997</v>
      </c>
      <c r="AI644" s="1">
        <v>46508615.049709991</v>
      </c>
      <c r="AJ644" s="1">
        <v>7365558.6900000004</v>
      </c>
      <c r="AK644" s="1">
        <v>39143056.35971</v>
      </c>
      <c r="AL644" s="33">
        <v>46840728.089709997</v>
      </c>
      <c r="AM644" s="1">
        <v>757637.11</v>
      </c>
      <c r="AN644" s="1">
        <v>757637.11</v>
      </c>
      <c r="AO644" s="1">
        <v>789018.53</v>
      </c>
      <c r="AP644" s="1">
        <v>789018.53</v>
      </c>
      <c r="AQ644" s="1">
        <v>448305.98</v>
      </c>
      <c r="AR644" s="1">
        <v>448305.98</v>
      </c>
      <c r="AS644" s="1">
        <v>466985.4</v>
      </c>
      <c r="AT644" s="1">
        <v>466985.4</v>
      </c>
      <c r="AU644" s="1">
        <v>560382.48</v>
      </c>
      <c r="AV644" s="1">
        <v>4316439.47</v>
      </c>
      <c r="AW644" s="1">
        <v>1712774.09</v>
      </c>
      <c r="AX644" s="1">
        <v>673425.2</v>
      </c>
      <c r="AY644" s="1">
        <v>12186915.280000001</v>
      </c>
      <c r="AZ644" s="1">
        <v>108822782.63</v>
      </c>
      <c r="BA644" s="1">
        <v>498758.71</v>
      </c>
      <c r="BB644" s="1">
        <v>200167.88999999998</v>
      </c>
      <c r="BC644" s="1">
        <v>3183853.31</v>
      </c>
    </row>
    <row r="645" spans="1:55" x14ac:dyDescent="0.25">
      <c r="A645" s="144" t="s">
        <v>1945</v>
      </c>
      <c r="B645" s="27" t="s">
        <v>1946</v>
      </c>
      <c r="C645">
        <v>40</v>
      </c>
      <c r="D645" s="1">
        <v>507132.61</v>
      </c>
      <c r="E645" s="1">
        <v>231080.46000000002</v>
      </c>
      <c r="F645" s="12">
        <v>0.45566081818323617</v>
      </c>
      <c r="G645" s="28">
        <v>1</v>
      </c>
      <c r="H645" s="1">
        <v>52234.85</v>
      </c>
      <c r="I645" s="1">
        <v>180367.2</v>
      </c>
      <c r="J645" s="1">
        <v>232602.05000000002</v>
      </c>
      <c r="K645" s="30">
        <v>0.9</v>
      </c>
      <c r="L645" s="1">
        <v>114481.53</v>
      </c>
      <c r="M645" s="1">
        <v>29084.71</v>
      </c>
      <c r="N645" s="1">
        <v>12281.32</v>
      </c>
      <c r="O645" s="1">
        <v>4472.43</v>
      </c>
      <c r="P645" s="1">
        <v>4005.44</v>
      </c>
      <c r="Q645" s="1">
        <v>11233.92</v>
      </c>
      <c r="R645" s="1">
        <v>2734.29</v>
      </c>
      <c r="S645" s="1">
        <v>4595.7700000000004</v>
      </c>
      <c r="T645" s="1">
        <v>4921.93</v>
      </c>
      <c r="U645" s="1">
        <v>3319.17</v>
      </c>
      <c r="V645" s="1">
        <v>7349.89</v>
      </c>
      <c r="W645" s="1">
        <v>6339.31</v>
      </c>
      <c r="X645" s="1">
        <v>5514.64</v>
      </c>
      <c r="Y645" s="1">
        <v>210334.35000000003</v>
      </c>
      <c r="Z645" s="1">
        <v>3600</v>
      </c>
      <c r="AA645" s="1">
        <v>5000</v>
      </c>
      <c r="AB645" s="1">
        <v>10760</v>
      </c>
      <c r="AC645" s="1">
        <v>1160</v>
      </c>
      <c r="AD645" s="1">
        <v>11420</v>
      </c>
      <c r="AE645" s="1">
        <v>17335</v>
      </c>
      <c r="AF645" s="1">
        <v>49080</v>
      </c>
      <c r="AG645" s="1">
        <v>35320</v>
      </c>
      <c r="AH645" s="1">
        <v>101404.743</v>
      </c>
      <c r="AI645" s="1">
        <v>235079.74300000002</v>
      </c>
      <c r="AJ645" s="1">
        <v>36166.800000000003</v>
      </c>
      <c r="AK645" s="1">
        <v>198912.94300000003</v>
      </c>
      <c r="AL645" s="33">
        <v>231463.06300000002</v>
      </c>
      <c r="AM645" s="1">
        <v>9008.24</v>
      </c>
      <c r="AN645" s="1">
        <v>9008.24</v>
      </c>
      <c r="AO645" s="1">
        <v>9651.69</v>
      </c>
      <c r="AP645" s="1">
        <v>9651.69</v>
      </c>
      <c r="AQ645" s="1">
        <v>0</v>
      </c>
      <c r="AR645" s="1">
        <v>0</v>
      </c>
      <c r="AS645" s="1">
        <v>0</v>
      </c>
      <c r="AT645" s="1">
        <v>0</v>
      </c>
      <c r="AU645" s="1">
        <v>0</v>
      </c>
      <c r="AV645" s="1">
        <v>18016.48</v>
      </c>
      <c r="AW645" s="1">
        <v>7148.98</v>
      </c>
      <c r="AX645" s="1">
        <v>2849.79</v>
      </c>
      <c r="AY645" s="1">
        <v>65335.109999999993</v>
      </c>
      <c r="AZ645" s="1">
        <v>507132.61</v>
      </c>
      <c r="BA645" s="1">
        <v>7098.71</v>
      </c>
      <c r="BB645" s="1">
        <v>0</v>
      </c>
      <c r="BC645" s="1">
        <v>3896.71</v>
      </c>
    </row>
    <row r="646" spans="1:55" x14ac:dyDescent="0.25">
      <c r="A646" s="143" t="s">
        <v>1307</v>
      </c>
      <c r="B646" s="10" t="s">
        <v>1308</v>
      </c>
      <c r="C646">
        <v>41.3</v>
      </c>
      <c r="D646" s="1">
        <v>546190.26</v>
      </c>
      <c r="E646" s="1">
        <v>427183.56</v>
      </c>
      <c r="F646" s="12">
        <v>0.78211493555377565</v>
      </c>
      <c r="G646" s="28">
        <v>2</v>
      </c>
      <c r="H646" s="1">
        <v>3589.66</v>
      </c>
      <c r="I646" s="1">
        <v>372564.54</v>
      </c>
      <c r="J646" s="1">
        <v>376154.19999999995</v>
      </c>
      <c r="K646" s="30">
        <v>0.9</v>
      </c>
      <c r="L646" s="1">
        <v>120849.83</v>
      </c>
      <c r="M646" s="1">
        <v>32514.93</v>
      </c>
      <c r="N646" s="1">
        <v>12461.88</v>
      </c>
      <c r="O646" s="1">
        <v>4562.71</v>
      </c>
      <c r="P646" s="1">
        <v>4213.37</v>
      </c>
      <c r="Q646" s="1">
        <v>10661.11</v>
      </c>
      <c r="R646" s="1">
        <v>2187.4299999999998</v>
      </c>
      <c r="S646" s="1">
        <v>4595.7700000000004</v>
      </c>
      <c r="T646" s="1">
        <v>4921.93</v>
      </c>
      <c r="U646" s="1">
        <v>3319.17</v>
      </c>
      <c r="V646" s="1">
        <v>7349.89</v>
      </c>
      <c r="W646" s="1">
        <v>6339.31</v>
      </c>
      <c r="X646" s="1">
        <v>5514.64</v>
      </c>
      <c r="Y646" s="1">
        <v>219491.97000000003</v>
      </c>
      <c r="Z646" s="1">
        <v>3717</v>
      </c>
      <c r="AA646" s="1">
        <v>5162.5</v>
      </c>
      <c r="AB646" s="1">
        <v>11109.7</v>
      </c>
      <c r="AC646" s="1">
        <v>1197.6999999999998</v>
      </c>
      <c r="AD646" s="1">
        <v>23582.3</v>
      </c>
      <c r="AE646" s="1">
        <v>20382.739999999998</v>
      </c>
      <c r="AF646" s="1">
        <v>50675.1</v>
      </c>
      <c r="AG646" s="1">
        <v>36467.9</v>
      </c>
      <c r="AH646" s="1">
        <v>106756.04130000001</v>
      </c>
      <c r="AI646" s="1">
        <v>259050.98130000001</v>
      </c>
      <c r="AJ646" s="1">
        <v>37342.22</v>
      </c>
      <c r="AK646" s="1">
        <v>221708.76130000001</v>
      </c>
      <c r="AL646" s="33">
        <v>255316.7513</v>
      </c>
      <c r="AM646" s="1">
        <v>9651.69</v>
      </c>
      <c r="AN646" s="1">
        <v>9651.69</v>
      </c>
      <c r="AO646" s="1">
        <v>9651.69</v>
      </c>
      <c r="AP646" s="1">
        <v>9651.69</v>
      </c>
      <c r="AQ646" s="1">
        <v>643.44000000000005</v>
      </c>
      <c r="AR646" s="1">
        <v>643.44000000000005</v>
      </c>
      <c r="AS646" s="1">
        <v>643.44000000000005</v>
      </c>
      <c r="AT646" s="1">
        <v>643.44000000000005</v>
      </c>
      <c r="AU646" s="1">
        <v>1286.8900000000001</v>
      </c>
      <c r="AV646" s="1">
        <v>18659.93</v>
      </c>
      <c r="AW646" s="1">
        <v>7404.3</v>
      </c>
      <c r="AX646" s="1">
        <v>2849.79</v>
      </c>
      <c r="AY646" s="1">
        <v>71381.430000000008</v>
      </c>
      <c r="AZ646" s="1">
        <v>546190.26</v>
      </c>
      <c r="BA646" s="1">
        <v>9285.5199999999986</v>
      </c>
      <c r="BB646" s="1">
        <v>64.03</v>
      </c>
      <c r="BC646" s="1">
        <v>4625.24</v>
      </c>
    </row>
    <row r="647" spans="1:55" x14ac:dyDescent="0.25">
      <c r="A647" s="10" t="s">
        <v>1309</v>
      </c>
      <c r="B647" s="10" t="s">
        <v>1310</v>
      </c>
      <c r="C647">
        <v>256.95999999999998</v>
      </c>
      <c r="D647" s="1">
        <v>3201515.51</v>
      </c>
      <c r="E647" s="1">
        <v>3369979.7800000003</v>
      </c>
      <c r="F647" s="12">
        <v>1.052620163629943</v>
      </c>
      <c r="G647" s="28">
        <v>4</v>
      </c>
      <c r="H647" s="1">
        <v>246.35</v>
      </c>
      <c r="I647" s="1">
        <v>352054.32999999996</v>
      </c>
      <c r="J647" s="1">
        <v>352300.67999999993</v>
      </c>
      <c r="K647" s="30">
        <v>0.9</v>
      </c>
      <c r="L647" s="1">
        <v>763029.22</v>
      </c>
      <c r="M647" s="1">
        <v>178390.87</v>
      </c>
      <c r="N647" s="1">
        <v>80665.52</v>
      </c>
      <c r="O647" s="1">
        <v>32785.29</v>
      </c>
      <c r="P647" s="1">
        <v>26011.46</v>
      </c>
      <c r="Q647" s="1">
        <v>54365.71</v>
      </c>
      <c r="R647" s="1">
        <v>18046.310000000001</v>
      </c>
      <c r="S647" s="1">
        <v>29617.23</v>
      </c>
      <c r="T647" s="1">
        <v>36562.959999999999</v>
      </c>
      <c r="U647" s="1">
        <v>21702.28</v>
      </c>
      <c r="V647" s="1">
        <v>54599.22</v>
      </c>
      <c r="W647" s="1">
        <v>47092.03</v>
      </c>
      <c r="X647" s="1">
        <v>35538.800000000003</v>
      </c>
      <c r="Y647" s="1">
        <v>1378406.9</v>
      </c>
      <c r="Z647" s="1">
        <v>23006.699999999997</v>
      </c>
      <c r="AA647" s="1">
        <v>32120</v>
      </c>
      <c r="AB647" s="1">
        <v>69122.239999999991</v>
      </c>
      <c r="AC647" s="1">
        <v>7451.84</v>
      </c>
      <c r="AD647" s="1">
        <v>73362.070000000007</v>
      </c>
      <c r="AE647" s="1">
        <v>78509.09</v>
      </c>
      <c r="AF647" s="1">
        <v>315289.92</v>
      </c>
      <c r="AG647" s="1">
        <v>226895.68</v>
      </c>
      <c r="AH647" s="1">
        <v>645520.50695999991</v>
      </c>
      <c r="AI647" s="1">
        <v>1471278.0469599999</v>
      </c>
      <c r="AJ647" s="1">
        <v>232335.52</v>
      </c>
      <c r="AK647" s="1">
        <v>1238942.5269599999</v>
      </c>
      <c r="AL647" s="33">
        <v>1448044.4869599999</v>
      </c>
      <c r="AM647" s="1">
        <v>42467.43</v>
      </c>
      <c r="AN647" s="1">
        <v>42467.43</v>
      </c>
      <c r="AO647" s="1">
        <v>44397.77</v>
      </c>
      <c r="AP647" s="1">
        <v>44397.77</v>
      </c>
      <c r="AQ647" s="1">
        <v>3860.67</v>
      </c>
      <c r="AR647" s="1">
        <v>3860.67</v>
      </c>
      <c r="AS647" s="1">
        <v>3860.67</v>
      </c>
      <c r="AT647" s="1">
        <v>3860.67</v>
      </c>
      <c r="AU647" s="1">
        <v>4504.12</v>
      </c>
      <c r="AV647" s="1">
        <v>117107.17</v>
      </c>
      <c r="AW647" s="1">
        <v>46468.42</v>
      </c>
      <c r="AX647" s="1">
        <v>17811.22</v>
      </c>
      <c r="AY647" s="1">
        <v>375064.01</v>
      </c>
      <c r="AZ647" s="1">
        <v>3201515.51</v>
      </c>
      <c r="BA647" s="1">
        <v>60170.739999999991</v>
      </c>
      <c r="BB647" s="1">
        <v>173.62</v>
      </c>
      <c r="BC647" s="1">
        <v>100986.48</v>
      </c>
    </row>
    <row r="648" spans="1:55" x14ac:dyDescent="0.25">
      <c r="A648" s="10" t="s">
        <v>1311</v>
      </c>
      <c r="B648" s="10" t="s">
        <v>1312</v>
      </c>
      <c r="C648">
        <v>628.29</v>
      </c>
      <c r="D648" s="1">
        <v>7987602.3899999997</v>
      </c>
      <c r="E648" s="1">
        <v>10020049.18</v>
      </c>
      <c r="F648" s="12">
        <v>1.2544501704972824</v>
      </c>
      <c r="G648" s="28">
        <v>4</v>
      </c>
      <c r="H648" s="1">
        <v>614.63</v>
      </c>
      <c r="I648" s="1">
        <v>868799.92999999982</v>
      </c>
      <c r="J648" s="1">
        <v>869414.55999999982</v>
      </c>
      <c r="K648" s="30">
        <v>0.9</v>
      </c>
      <c r="L648" s="1">
        <v>1897560.53</v>
      </c>
      <c r="M648" s="1">
        <v>462868.07</v>
      </c>
      <c r="N648" s="1">
        <v>200413.17</v>
      </c>
      <c r="O648" s="1">
        <v>80232.95</v>
      </c>
      <c r="P648" s="1">
        <v>64622.65</v>
      </c>
      <c r="Q648" s="1">
        <v>139654.60999999999</v>
      </c>
      <c r="R648" s="1">
        <v>44842.35</v>
      </c>
      <c r="S648" s="1">
        <v>73787.759999999995</v>
      </c>
      <c r="T648" s="1">
        <v>88594.880000000005</v>
      </c>
      <c r="U648" s="1">
        <v>53106.76</v>
      </c>
      <c r="V648" s="1">
        <v>132298.10999999999</v>
      </c>
      <c r="W648" s="1">
        <v>114107.61</v>
      </c>
      <c r="X648" s="1">
        <v>88540.64</v>
      </c>
      <c r="Y648" s="1">
        <v>3440630.0899999994</v>
      </c>
      <c r="Z648" s="1">
        <v>56216.7</v>
      </c>
      <c r="AA648" s="1">
        <v>78536.25</v>
      </c>
      <c r="AB648" s="1">
        <v>169010.01</v>
      </c>
      <c r="AC648" s="1">
        <v>18220.409999999996</v>
      </c>
      <c r="AD648" s="1">
        <v>179376.79</v>
      </c>
      <c r="AE648" s="1">
        <v>221335.97</v>
      </c>
      <c r="AF648" s="1">
        <v>770911.83</v>
      </c>
      <c r="AG648" s="1">
        <v>554780.07000000007</v>
      </c>
      <c r="AH648" s="1">
        <v>1610668.1697899997</v>
      </c>
      <c r="AI648" s="1">
        <v>3659056.19979</v>
      </c>
      <c r="AJ648" s="1">
        <v>568080.96</v>
      </c>
      <c r="AK648" s="1">
        <v>3090975.239790001</v>
      </c>
      <c r="AL648" s="33">
        <v>3602248.0997900008</v>
      </c>
      <c r="AM648" s="1">
        <v>117107.17</v>
      </c>
      <c r="AN648" s="1">
        <v>117107.17</v>
      </c>
      <c r="AO648" s="1">
        <v>122254.74</v>
      </c>
      <c r="AP648" s="1">
        <v>122254.74</v>
      </c>
      <c r="AQ648" s="1">
        <v>3860.67</v>
      </c>
      <c r="AR648" s="1">
        <v>3860.67</v>
      </c>
      <c r="AS648" s="1">
        <v>4504.12</v>
      </c>
      <c r="AT648" s="1">
        <v>4504.12</v>
      </c>
      <c r="AU648" s="1">
        <v>5147.5600000000004</v>
      </c>
      <c r="AV648" s="1">
        <v>286333.46999999997</v>
      </c>
      <c r="AW648" s="1">
        <v>113617.84</v>
      </c>
      <c r="AX648" s="1">
        <v>44171.83</v>
      </c>
      <c r="AY648" s="1">
        <v>944724.09999999986</v>
      </c>
      <c r="AZ648" s="1">
        <v>7987602.3899999997</v>
      </c>
      <c r="BA648" s="1">
        <v>264318.7900000001</v>
      </c>
      <c r="BB648" s="1">
        <v>2.9</v>
      </c>
      <c r="BC648" s="1">
        <v>228813.28000000003</v>
      </c>
    </row>
    <row r="649" spans="1:55" x14ac:dyDescent="0.25">
      <c r="A649" s="10" t="s">
        <v>1313</v>
      </c>
      <c r="B649" s="10" t="s">
        <v>1314</v>
      </c>
      <c r="C649">
        <v>368.94</v>
      </c>
      <c r="D649" s="1">
        <v>4977705.3899999997</v>
      </c>
      <c r="E649" s="1">
        <v>4699700.6100000003</v>
      </c>
      <c r="F649" s="12">
        <v>0.94415001326544978</v>
      </c>
      <c r="G649" s="28">
        <v>3</v>
      </c>
      <c r="H649" s="1">
        <v>8157.5</v>
      </c>
      <c r="I649" s="1">
        <v>1394238.3</v>
      </c>
      <c r="J649" s="1">
        <v>1402395.8</v>
      </c>
      <c r="K649" s="30">
        <v>0.9</v>
      </c>
      <c r="L649" s="1">
        <v>1139718.24</v>
      </c>
      <c r="M649" s="1">
        <v>280076.28999999998</v>
      </c>
      <c r="N649" s="1">
        <v>117708.89</v>
      </c>
      <c r="O649" s="1">
        <v>46563.7</v>
      </c>
      <c r="P649" s="1">
        <v>39964.300000000003</v>
      </c>
      <c r="Q649" s="1">
        <v>81963.179999999993</v>
      </c>
      <c r="R649" s="1">
        <v>26249.18</v>
      </c>
      <c r="S649" s="1">
        <v>42893.919999999998</v>
      </c>
      <c r="T649" s="1">
        <v>51328.78</v>
      </c>
      <c r="U649" s="1">
        <v>31149.16</v>
      </c>
      <c r="V649" s="1">
        <v>76648.899999999994</v>
      </c>
      <c r="W649" s="1">
        <v>66109.960000000006</v>
      </c>
      <c r="X649" s="1">
        <v>51469.99</v>
      </c>
      <c r="Y649" s="1">
        <v>2051844.4899999995</v>
      </c>
      <c r="Z649" s="1">
        <v>32785.199999999997</v>
      </c>
      <c r="AA649" s="1">
        <v>46117.5</v>
      </c>
      <c r="AB649" s="1">
        <v>99244.86</v>
      </c>
      <c r="AC649" s="1">
        <v>10699.259999999998</v>
      </c>
      <c r="AD649" s="1">
        <v>210664.74000000002</v>
      </c>
      <c r="AE649" s="1">
        <v>132516.34</v>
      </c>
      <c r="AF649" s="1">
        <v>452689.38</v>
      </c>
      <c r="AG649" s="1">
        <v>325774.02</v>
      </c>
      <c r="AH649" s="1">
        <v>990208.56894000003</v>
      </c>
      <c r="AI649" s="1">
        <v>2300699.86894</v>
      </c>
      <c r="AJ649" s="1">
        <v>333584.46999999997</v>
      </c>
      <c r="AK649" s="1">
        <v>1967115.39894</v>
      </c>
      <c r="AL649" s="33">
        <v>2267341.4189400002</v>
      </c>
      <c r="AM649" s="1">
        <v>92656.22</v>
      </c>
      <c r="AN649" s="1">
        <v>92656.22</v>
      </c>
      <c r="AO649" s="1">
        <v>96516.9</v>
      </c>
      <c r="AP649" s="1">
        <v>96516.9</v>
      </c>
      <c r="AQ649" s="1">
        <v>3860.67</v>
      </c>
      <c r="AR649" s="1">
        <v>3860.67</v>
      </c>
      <c r="AS649" s="1">
        <v>3860.67</v>
      </c>
      <c r="AT649" s="1">
        <v>3860.67</v>
      </c>
      <c r="AU649" s="1">
        <v>4504.12</v>
      </c>
      <c r="AV649" s="1">
        <v>167939.4</v>
      </c>
      <c r="AW649" s="1">
        <v>66638.78</v>
      </c>
      <c r="AX649" s="1">
        <v>25648.16</v>
      </c>
      <c r="AY649" s="1">
        <v>658519.38</v>
      </c>
      <c r="AZ649" s="1">
        <v>4977705.3899999997</v>
      </c>
      <c r="BA649" s="1">
        <v>210349.56000000003</v>
      </c>
      <c r="BB649" s="1">
        <v>439.38000000000005</v>
      </c>
      <c r="BC649" s="1">
        <v>163839.15000000002</v>
      </c>
    </row>
    <row r="650" spans="1:55" x14ac:dyDescent="0.25">
      <c r="A650" s="11" t="s">
        <v>1345</v>
      </c>
      <c r="B650" s="10" t="s">
        <v>1346</v>
      </c>
      <c r="C650">
        <v>159.55000000000001</v>
      </c>
      <c r="D650" s="1">
        <v>1923501.28</v>
      </c>
      <c r="E650" s="1">
        <v>2379019.13</v>
      </c>
      <c r="F650" s="12">
        <v>1.2368170246291699</v>
      </c>
      <c r="G650" s="28">
        <v>4</v>
      </c>
      <c r="H650" s="1">
        <v>148.01</v>
      </c>
      <c r="I650" s="1">
        <v>214066.16</v>
      </c>
      <c r="J650" s="1">
        <v>214214.17</v>
      </c>
      <c r="K650" s="30">
        <v>0.9</v>
      </c>
      <c r="L650" s="1">
        <v>459843.75</v>
      </c>
      <c r="M650" s="1">
        <v>91968.75</v>
      </c>
      <c r="N650" s="1">
        <v>47823.75</v>
      </c>
      <c r="O650" s="1">
        <v>20846.25</v>
      </c>
      <c r="P650" s="1">
        <v>16026.5</v>
      </c>
      <c r="Q650" s="1">
        <v>30008.47</v>
      </c>
      <c r="R650" s="1">
        <v>10937.16</v>
      </c>
      <c r="S650" s="1">
        <v>17872.47</v>
      </c>
      <c r="T650" s="1">
        <v>23906.55</v>
      </c>
      <c r="U650" s="1">
        <v>13276.69</v>
      </c>
      <c r="V650" s="1">
        <v>35699.49</v>
      </c>
      <c r="W650" s="1">
        <v>30790.94</v>
      </c>
      <c r="X650" s="1">
        <v>21445.83</v>
      </c>
      <c r="Y650" s="1">
        <v>820446.59999999986</v>
      </c>
      <c r="Z650" s="1">
        <v>14187.599999999999</v>
      </c>
      <c r="AA650" s="1">
        <v>19943.75</v>
      </c>
      <c r="AB650" s="1">
        <v>42918.95</v>
      </c>
      <c r="AC650" s="1">
        <v>4626.95</v>
      </c>
      <c r="AD650" s="1">
        <v>45551.520000000004</v>
      </c>
      <c r="AE650" s="1">
        <v>24366.189999999995</v>
      </c>
      <c r="AF650" s="1">
        <v>195767.85</v>
      </c>
      <c r="AG650" s="1">
        <v>140882.65</v>
      </c>
      <c r="AH650" s="1">
        <v>390872.41004999995</v>
      </c>
      <c r="AI650" s="1">
        <v>879117.87004999991</v>
      </c>
      <c r="AJ650" s="1">
        <v>144260.32</v>
      </c>
      <c r="AK650" s="1">
        <v>734857.55004999973</v>
      </c>
      <c r="AL650" s="33">
        <v>864691.83004999976</v>
      </c>
      <c r="AM650" s="1">
        <v>23164.05</v>
      </c>
      <c r="AN650" s="1">
        <v>23164.05</v>
      </c>
      <c r="AO650" s="1">
        <v>23807.5</v>
      </c>
      <c r="AP650" s="1">
        <v>23807.5</v>
      </c>
      <c r="AQ650" s="1">
        <v>5791.01</v>
      </c>
      <c r="AR650" s="1">
        <v>5791.01</v>
      </c>
      <c r="AS650" s="1">
        <v>6434.46</v>
      </c>
      <c r="AT650" s="1">
        <v>6434.46</v>
      </c>
      <c r="AU650" s="1">
        <v>7721.35</v>
      </c>
      <c r="AV650" s="1">
        <v>72709.39</v>
      </c>
      <c r="AW650" s="1">
        <v>28851.27</v>
      </c>
      <c r="AX650" s="1">
        <v>10686.73</v>
      </c>
      <c r="AY650" s="1">
        <v>238362.78000000003</v>
      </c>
      <c r="AZ650" s="1">
        <v>1923501.28</v>
      </c>
      <c r="BA650" s="1">
        <v>23384.259999999995</v>
      </c>
      <c r="BB650" s="1">
        <v>5.96</v>
      </c>
      <c r="BC650" s="1">
        <v>37070.780000000006</v>
      </c>
    </row>
    <row r="651" spans="1:55" x14ac:dyDescent="0.25">
      <c r="A651" s="10" t="s">
        <v>1315</v>
      </c>
      <c r="B651" s="10" t="s">
        <v>1316</v>
      </c>
      <c r="C651">
        <v>810.83</v>
      </c>
      <c r="D651" s="1">
        <v>11643860.529999999</v>
      </c>
      <c r="E651" s="1">
        <v>8666365.4100000001</v>
      </c>
      <c r="F651" s="12">
        <v>0.74428626035767198</v>
      </c>
      <c r="G651" s="28">
        <v>2</v>
      </c>
      <c r="H651" s="1">
        <v>92209.53</v>
      </c>
      <c r="I651" s="1">
        <v>5238965.47</v>
      </c>
      <c r="J651" s="1">
        <v>5331175</v>
      </c>
      <c r="K651" s="30">
        <v>0.9</v>
      </c>
      <c r="L651" s="1">
        <v>2549839.5</v>
      </c>
      <c r="M651" s="1">
        <v>849861.5</v>
      </c>
      <c r="N651" s="1">
        <v>284878.62</v>
      </c>
      <c r="O651" s="1">
        <v>94959.54</v>
      </c>
      <c r="P651" s="1">
        <v>86730</v>
      </c>
      <c r="Q651" s="1">
        <v>246530.3</v>
      </c>
      <c r="R651" s="1">
        <v>59060.66</v>
      </c>
      <c r="S651" s="1">
        <v>103405</v>
      </c>
      <c r="T651" s="1">
        <v>94923.09</v>
      </c>
      <c r="U651" s="1">
        <v>68936.67</v>
      </c>
      <c r="V651" s="1">
        <v>141747.97</v>
      </c>
      <c r="W651" s="1">
        <v>122258.16</v>
      </c>
      <c r="X651" s="1">
        <v>124079.44</v>
      </c>
      <c r="Y651" s="1">
        <v>4827210.45</v>
      </c>
      <c r="Z651" s="1">
        <v>72974.7</v>
      </c>
      <c r="AA651" s="1">
        <v>101353.75</v>
      </c>
      <c r="AB651" s="1">
        <v>218113.27000000002</v>
      </c>
      <c r="AC651" s="1">
        <v>23514.07</v>
      </c>
      <c r="AD651" s="1">
        <v>462983.93</v>
      </c>
      <c r="AE651" s="1">
        <v>631636.57000000007</v>
      </c>
      <c r="AF651" s="1">
        <v>994888.41</v>
      </c>
      <c r="AG651" s="1">
        <v>715962.89</v>
      </c>
      <c r="AH651" s="1">
        <v>2267207.7753299996</v>
      </c>
      <c r="AI651" s="1">
        <v>5488635.3653299995</v>
      </c>
      <c r="AJ651" s="1">
        <v>733128.16</v>
      </c>
      <c r="AK651" s="1">
        <v>4755507.2053300003</v>
      </c>
      <c r="AL651" s="33">
        <v>5415322.5453300001</v>
      </c>
      <c r="AM651" s="1">
        <v>196894.47</v>
      </c>
      <c r="AN651" s="1">
        <v>196894.47</v>
      </c>
      <c r="AO651" s="1">
        <v>204615.82</v>
      </c>
      <c r="AP651" s="1">
        <v>204615.82</v>
      </c>
      <c r="AQ651" s="1">
        <v>4504.12</v>
      </c>
      <c r="AR651" s="1">
        <v>4504.12</v>
      </c>
      <c r="AS651" s="1">
        <v>4504.12</v>
      </c>
      <c r="AT651" s="1">
        <v>4504.12</v>
      </c>
      <c r="AU651" s="1">
        <v>5791.01</v>
      </c>
      <c r="AV651" s="1">
        <v>369981.45</v>
      </c>
      <c r="AW651" s="1">
        <v>146809.57</v>
      </c>
      <c r="AX651" s="1">
        <v>57708.36</v>
      </c>
      <c r="AY651" s="1">
        <v>1401327.4500000002</v>
      </c>
      <c r="AZ651" s="1">
        <v>11643860.529999999</v>
      </c>
      <c r="BA651" s="1">
        <v>835689.03999999992</v>
      </c>
      <c r="BB651" s="1">
        <v>14765.329999999998</v>
      </c>
      <c r="BC651" s="1">
        <v>465585.59</v>
      </c>
    </row>
    <row r="652" spans="1:55" x14ac:dyDescent="0.25">
      <c r="A652" s="10" t="s">
        <v>1317</v>
      </c>
      <c r="B652" s="10" t="s">
        <v>1318</v>
      </c>
      <c r="C652">
        <v>1462.14</v>
      </c>
      <c r="D652" s="1">
        <v>20377134.829999998</v>
      </c>
      <c r="E652" s="1">
        <v>14297397.67</v>
      </c>
      <c r="F652" s="12">
        <v>0.70163925347104361</v>
      </c>
      <c r="G652" s="28">
        <v>1</v>
      </c>
      <c r="H652" s="1">
        <v>385946.16</v>
      </c>
      <c r="I652" s="1">
        <v>10403061.15</v>
      </c>
      <c r="J652" s="1">
        <v>10789007.310000001</v>
      </c>
      <c r="K652" s="30">
        <v>0.9</v>
      </c>
      <c r="L652" s="1">
        <v>4646261.25</v>
      </c>
      <c r="M652" s="1">
        <v>929252.25</v>
      </c>
      <c r="N652" s="1">
        <v>447581.25</v>
      </c>
      <c r="O652" s="1">
        <v>198652.5</v>
      </c>
      <c r="P652" s="1">
        <v>173576.71</v>
      </c>
      <c r="Q652" s="1">
        <v>274744.26</v>
      </c>
      <c r="R652" s="1">
        <v>106090.45</v>
      </c>
      <c r="S652" s="1">
        <v>165703.32</v>
      </c>
      <c r="T652" s="1">
        <v>227815.41</v>
      </c>
      <c r="U652" s="1">
        <v>124341.32</v>
      </c>
      <c r="V652" s="1">
        <v>340195.14</v>
      </c>
      <c r="W652" s="1">
        <v>293419.58</v>
      </c>
      <c r="X652" s="1">
        <v>198833.48</v>
      </c>
      <c r="Y652" s="1">
        <v>8126466.9200000009</v>
      </c>
      <c r="Z652" s="1">
        <v>129508.2</v>
      </c>
      <c r="AA652" s="1">
        <v>182767.5</v>
      </c>
      <c r="AB652" s="1">
        <v>393315.66000000003</v>
      </c>
      <c r="AC652" s="1">
        <v>42402.06</v>
      </c>
      <c r="AD652" s="1">
        <v>834881.94</v>
      </c>
      <c r="AE652" s="1">
        <v>218313.74</v>
      </c>
      <c r="AF652" s="1">
        <v>1794045.78</v>
      </c>
      <c r="AG652" s="1">
        <v>1291069.6200000001</v>
      </c>
      <c r="AH652" s="1">
        <v>4159819.1861400004</v>
      </c>
      <c r="AI652" s="1">
        <v>9046123.6861400008</v>
      </c>
      <c r="AJ652" s="1">
        <v>1322023.1200000001</v>
      </c>
      <c r="AK652" s="1">
        <v>7724100.5661399988</v>
      </c>
      <c r="AL652" s="33">
        <v>8913921.3661399987</v>
      </c>
      <c r="AM652" s="1">
        <v>474219.7</v>
      </c>
      <c r="AN652" s="1">
        <v>474219.7</v>
      </c>
      <c r="AO652" s="1">
        <v>494166.52</v>
      </c>
      <c r="AP652" s="1">
        <v>494166.52</v>
      </c>
      <c r="AQ652" s="1">
        <v>68205.27</v>
      </c>
      <c r="AR652" s="1">
        <v>68205.27</v>
      </c>
      <c r="AS652" s="1">
        <v>71422.5</v>
      </c>
      <c r="AT652" s="1">
        <v>71422.5</v>
      </c>
      <c r="AU652" s="1">
        <v>85578.31</v>
      </c>
      <c r="AV652" s="1">
        <v>666610.05000000005</v>
      </c>
      <c r="AW652" s="1">
        <v>264512.55</v>
      </c>
      <c r="AX652" s="1">
        <v>104017.55</v>
      </c>
      <c r="AY652" s="1">
        <v>3336746.4399999995</v>
      </c>
      <c r="AZ652" s="1">
        <v>20377134.829999998</v>
      </c>
      <c r="BA652" s="1">
        <v>2276822.8600000003</v>
      </c>
      <c r="BB652" s="1">
        <v>56354.959999999992</v>
      </c>
      <c r="BC652" s="1">
        <v>728692.34</v>
      </c>
    </row>
    <row r="653" spans="1:55" x14ac:dyDescent="0.25">
      <c r="A653" s="10" t="s">
        <v>1319</v>
      </c>
      <c r="B653" s="10" t="s">
        <v>1320</v>
      </c>
      <c r="C653">
        <v>95.25</v>
      </c>
      <c r="D653" s="1">
        <v>1124660.01</v>
      </c>
      <c r="E653" s="1">
        <v>1213847.29</v>
      </c>
      <c r="F653" s="12">
        <v>1.0793015482074446</v>
      </c>
      <c r="G653" s="28">
        <v>4</v>
      </c>
      <c r="H653" s="1">
        <v>86.54</v>
      </c>
      <c r="I653" s="1">
        <v>62641.789999999994</v>
      </c>
      <c r="J653" s="1">
        <v>62728.329999999994</v>
      </c>
      <c r="K653" s="30">
        <v>0.9</v>
      </c>
      <c r="L653" s="1">
        <v>277745.62</v>
      </c>
      <c r="M653" s="1">
        <v>55549.120000000003</v>
      </c>
      <c r="N653" s="1">
        <v>28816.87</v>
      </c>
      <c r="O653" s="1">
        <v>12262.5</v>
      </c>
      <c r="P653" s="1">
        <v>9330.0300000000007</v>
      </c>
      <c r="Q653" s="1">
        <v>17338.23</v>
      </c>
      <c r="R653" s="1">
        <v>6562.29</v>
      </c>
      <c r="S653" s="1">
        <v>10723.48</v>
      </c>
      <c r="T653" s="1">
        <v>14062.68</v>
      </c>
      <c r="U653" s="1">
        <v>7914.95</v>
      </c>
      <c r="V653" s="1">
        <v>20999.7</v>
      </c>
      <c r="W653" s="1">
        <v>18112.32</v>
      </c>
      <c r="X653" s="1">
        <v>12867.49</v>
      </c>
      <c r="Y653" s="1">
        <v>492285.27999999997</v>
      </c>
      <c r="Z653" s="1">
        <v>8505</v>
      </c>
      <c r="AA653" s="1">
        <v>11906.25</v>
      </c>
      <c r="AB653" s="1">
        <v>25622.25</v>
      </c>
      <c r="AC653" s="1">
        <v>2762.25</v>
      </c>
      <c r="AD653" s="1">
        <v>27193.87</v>
      </c>
      <c r="AE653" s="1">
        <v>14577</v>
      </c>
      <c r="AF653" s="1">
        <v>116871.75</v>
      </c>
      <c r="AG653" s="1">
        <v>84105.75</v>
      </c>
      <c r="AH653" s="1">
        <v>227477.01375000001</v>
      </c>
      <c r="AI653" s="1">
        <v>519021.13375000004</v>
      </c>
      <c r="AJ653" s="1">
        <v>86122.19</v>
      </c>
      <c r="AK653" s="1">
        <v>432898.94375000003</v>
      </c>
      <c r="AL653" s="33">
        <v>510408.91375000007</v>
      </c>
      <c r="AM653" s="1">
        <v>13512.36</v>
      </c>
      <c r="AN653" s="1">
        <v>13512.36</v>
      </c>
      <c r="AO653" s="1">
        <v>14155.81</v>
      </c>
      <c r="AP653" s="1">
        <v>14155.81</v>
      </c>
      <c r="AQ653" s="1">
        <v>0</v>
      </c>
      <c r="AR653" s="1">
        <v>0</v>
      </c>
      <c r="AS653" s="1">
        <v>0</v>
      </c>
      <c r="AT653" s="1">
        <v>0</v>
      </c>
      <c r="AU653" s="1">
        <v>0</v>
      </c>
      <c r="AV653" s="1">
        <v>43110.879999999997</v>
      </c>
      <c r="AW653" s="1">
        <v>17106.5</v>
      </c>
      <c r="AX653" s="1">
        <v>6412.04</v>
      </c>
      <c r="AY653" s="1">
        <v>121965.75999999999</v>
      </c>
      <c r="AZ653" s="1">
        <v>1124660.01</v>
      </c>
      <c r="BA653" s="1">
        <v>15496.17</v>
      </c>
      <c r="BB653" s="1">
        <v>0</v>
      </c>
      <c r="BC653" s="1">
        <v>25535.489999999998</v>
      </c>
    </row>
    <row r="654" spans="1:55" x14ac:dyDescent="0.25">
      <c r="A654" s="10" t="s">
        <v>1321</v>
      </c>
      <c r="B654" s="10" t="s">
        <v>1322</v>
      </c>
      <c r="C654">
        <v>134.72</v>
      </c>
      <c r="D654" s="1">
        <v>1623591.78</v>
      </c>
      <c r="E654" s="1">
        <v>2012759.75</v>
      </c>
      <c r="F654" s="12">
        <v>1.2396957010955056</v>
      </c>
      <c r="G654" s="28">
        <v>4</v>
      </c>
      <c r="H654" s="1">
        <v>124.93</v>
      </c>
      <c r="I654" s="1">
        <v>605252.69000000006</v>
      </c>
      <c r="J654" s="1">
        <v>605377.62000000011</v>
      </c>
      <c r="K654" s="30">
        <v>0.9</v>
      </c>
      <c r="L654" s="1">
        <v>391786.87</v>
      </c>
      <c r="M654" s="1">
        <v>78357.37</v>
      </c>
      <c r="N654" s="1">
        <v>41079.370000000003</v>
      </c>
      <c r="O654" s="1">
        <v>17780.62</v>
      </c>
      <c r="P654" s="1">
        <v>13514.76</v>
      </c>
      <c r="Q654" s="1">
        <v>25340.49</v>
      </c>
      <c r="R654" s="1">
        <v>9296.58</v>
      </c>
      <c r="S654" s="1">
        <v>15063.93</v>
      </c>
      <c r="T654" s="1">
        <v>20390.88</v>
      </c>
      <c r="U654" s="1">
        <v>11234.12</v>
      </c>
      <c r="V654" s="1">
        <v>30449.56</v>
      </c>
      <c r="W654" s="1">
        <v>26262.86</v>
      </c>
      <c r="X654" s="1">
        <v>18075.77</v>
      </c>
      <c r="Y654" s="1">
        <v>698633.18</v>
      </c>
      <c r="Z654" s="1">
        <v>11989.8</v>
      </c>
      <c r="AA654" s="1">
        <v>16840</v>
      </c>
      <c r="AB654" s="1">
        <v>36239.679999999993</v>
      </c>
      <c r="AC654" s="1">
        <v>3906.8799999999997</v>
      </c>
      <c r="AD654" s="1">
        <v>38462.559999999998</v>
      </c>
      <c r="AE654" s="1">
        <v>20495.939999999999</v>
      </c>
      <c r="AF654" s="1">
        <v>165301.43999999997</v>
      </c>
      <c r="AG654" s="1">
        <v>118957.75999999999</v>
      </c>
      <c r="AH654" s="1">
        <v>329923.18572000001</v>
      </c>
      <c r="AI654" s="1">
        <v>742117.24572000001</v>
      </c>
      <c r="AJ654" s="1">
        <v>121809.78</v>
      </c>
      <c r="AK654" s="1">
        <v>620307.46571999998</v>
      </c>
      <c r="AL654" s="33">
        <v>729936.26572000002</v>
      </c>
      <c r="AM654" s="1">
        <v>20590.27</v>
      </c>
      <c r="AN654" s="1">
        <v>20590.27</v>
      </c>
      <c r="AO654" s="1">
        <v>21233.71</v>
      </c>
      <c r="AP654" s="1">
        <v>21233.71</v>
      </c>
      <c r="AQ654" s="1">
        <v>3217.23</v>
      </c>
      <c r="AR654" s="1">
        <v>3217.23</v>
      </c>
      <c r="AS654" s="1">
        <v>3217.23</v>
      </c>
      <c r="AT654" s="1">
        <v>3217.23</v>
      </c>
      <c r="AU654" s="1">
        <v>3860.67</v>
      </c>
      <c r="AV654" s="1">
        <v>61127.37</v>
      </c>
      <c r="AW654" s="1">
        <v>24255.49</v>
      </c>
      <c r="AX654" s="1">
        <v>9261.83</v>
      </c>
      <c r="AY654" s="1">
        <v>195022.23999999996</v>
      </c>
      <c r="AZ654" s="1">
        <v>1623591.78</v>
      </c>
      <c r="BA654" s="1">
        <v>25696.1</v>
      </c>
      <c r="BB654" s="1">
        <v>84.51</v>
      </c>
      <c r="BC654" s="1">
        <v>93924.62</v>
      </c>
    </row>
    <row r="655" spans="1:55" x14ac:dyDescent="0.25">
      <c r="A655" s="10" t="s">
        <v>1323</v>
      </c>
      <c r="B655" s="10" t="s">
        <v>1324</v>
      </c>
      <c r="C655">
        <v>56.38</v>
      </c>
      <c r="D655" s="1">
        <v>648239.80000000005</v>
      </c>
      <c r="E655" s="1">
        <v>1024048.11</v>
      </c>
      <c r="F655" s="12">
        <v>1.5797365573665794</v>
      </c>
      <c r="G655" s="28">
        <v>4</v>
      </c>
      <c r="H655" s="1">
        <v>49.88</v>
      </c>
      <c r="I655" s="1">
        <v>102578.73</v>
      </c>
      <c r="J655" s="1">
        <v>102628.61</v>
      </c>
      <c r="K655" s="30">
        <v>0.9</v>
      </c>
      <c r="L655" s="1">
        <v>159412.5</v>
      </c>
      <c r="M655" s="1">
        <v>31882.5</v>
      </c>
      <c r="N655" s="1">
        <v>16554.37</v>
      </c>
      <c r="O655" s="1">
        <v>6744.37</v>
      </c>
      <c r="P655" s="1">
        <v>5336.54</v>
      </c>
      <c r="Q655" s="1">
        <v>10669.68</v>
      </c>
      <c r="R655" s="1">
        <v>3828</v>
      </c>
      <c r="S655" s="1">
        <v>6127.7</v>
      </c>
      <c r="T655" s="1">
        <v>7734.47</v>
      </c>
      <c r="U655" s="1">
        <v>4595.7700000000004</v>
      </c>
      <c r="V655" s="1">
        <v>11549.83</v>
      </c>
      <c r="W655" s="1">
        <v>9961.77</v>
      </c>
      <c r="X655" s="1">
        <v>7352.85</v>
      </c>
      <c r="Y655" s="1">
        <v>281750.34999999998</v>
      </c>
      <c r="Z655" s="1">
        <v>5037.2999999999993</v>
      </c>
      <c r="AA655" s="1">
        <v>7047.5</v>
      </c>
      <c r="AB655" s="1">
        <v>15166.22</v>
      </c>
      <c r="AC655" s="1">
        <v>1635.02</v>
      </c>
      <c r="AD655" s="1">
        <v>16096.48</v>
      </c>
      <c r="AE655" s="1">
        <v>9261.48</v>
      </c>
      <c r="AF655" s="1">
        <v>69178.259999999995</v>
      </c>
      <c r="AG655" s="1">
        <v>49783.539999999994</v>
      </c>
      <c r="AH655" s="1">
        <v>130168.64237999999</v>
      </c>
      <c r="AI655" s="1">
        <v>303374.44237999996</v>
      </c>
      <c r="AJ655" s="1">
        <v>50977.1</v>
      </c>
      <c r="AK655" s="1">
        <v>252397.34237999996</v>
      </c>
      <c r="AL655" s="33">
        <v>298276.73237999994</v>
      </c>
      <c r="AM655" s="1">
        <v>7077.9</v>
      </c>
      <c r="AN655" s="1">
        <v>7077.9</v>
      </c>
      <c r="AO655" s="1">
        <v>7721.35</v>
      </c>
      <c r="AP655" s="1">
        <v>7721.35</v>
      </c>
      <c r="AQ655" s="1">
        <v>0</v>
      </c>
      <c r="AR655" s="1">
        <v>0</v>
      </c>
      <c r="AS655" s="1">
        <v>0</v>
      </c>
      <c r="AT655" s="1">
        <v>0</v>
      </c>
      <c r="AU655" s="1">
        <v>0</v>
      </c>
      <c r="AV655" s="1">
        <v>25094.39</v>
      </c>
      <c r="AW655" s="1">
        <v>9957.51</v>
      </c>
      <c r="AX655" s="1">
        <v>3562.24</v>
      </c>
      <c r="AY655" s="1">
        <v>68212.639999999999</v>
      </c>
      <c r="AZ655" s="1">
        <v>648239.80000000005</v>
      </c>
      <c r="BA655" s="1">
        <v>49682.64</v>
      </c>
      <c r="BB655" s="1">
        <v>0</v>
      </c>
      <c r="BC655" s="1">
        <v>24665.88</v>
      </c>
    </row>
    <row r="656" spans="1:55" x14ac:dyDescent="0.25">
      <c r="A656" s="10" t="s">
        <v>1325</v>
      </c>
      <c r="B656" s="10" t="s">
        <v>1326</v>
      </c>
      <c r="C656">
        <v>194.38</v>
      </c>
      <c r="D656" s="1">
        <v>2325797.27</v>
      </c>
      <c r="E656" s="1">
        <v>2545218.5300000003</v>
      </c>
      <c r="F656" s="12">
        <v>1.0943423843643949</v>
      </c>
      <c r="G656" s="28">
        <v>4</v>
      </c>
      <c r="H656" s="1">
        <v>178.96</v>
      </c>
      <c r="I656" s="1">
        <v>247687.52</v>
      </c>
      <c r="J656" s="1">
        <v>247866.47999999998</v>
      </c>
      <c r="K656" s="30">
        <v>0.9</v>
      </c>
      <c r="L656" s="1">
        <v>572045.62</v>
      </c>
      <c r="M656" s="1">
        <v>114409.12</v>
      </c>
      <c r="N656" s="1">
        <v>58860</v>
      </c>
      <c r="O656" s="1">
        <v>26364.37</v>
      </c>
      <c r="P656" s="1">
        <v>19319.72</v>
      </c>
      <c r="Q656" s="1">
        <v>36010.17</v>
      </c>
      <c r="R656" s="1">
        <v>13671.45</v>
      </c>
      <c r="S656" s="1">
        <v>21957.599999999999</v>
      </c>
      <c r="T656" s="1">
        <v>30234.76</v>
      </c>
      <c r="U656" s="1">
        <v>16340.54</v>
      </c>
      <c r="V656" s="1">
        <v>45149.35</v>
      </c>
      <c r="W656" s="1">
        <v>38941.480000000003</v>
      </c>
      <c r="X656" s="1">
        <v>26347.73</v>
      </c>
      <c r="Y656" s="1">
        <v>1019651.9099999999</v>
      </c>
      <c r="Z656" s="1">
        <v>17291.699999999997</v>
      </c>
      <c r="AA656" s="1">
        <v>24297.499999999996</v>
      </c>
      <c r="AB656" s="1">
        <v>52288.219999999994</v>
      </c>
      <c r="AC656" s="1">
        <v>5637.0199999999995</v>
      </c>
      <c r="AD656" s="1">
        <v>55495.479999999996</v>
      </c>
      <c r="AE656" s="1">
        <v>28885.059999999998</v>
      </c>
      <c r="AF656" s="1">
        <v>238504.25999999995</v>
      </c>
      <c r="AG656" s="1">
        <v>171637.53999999998</v>
      </c>
      <c r="AH656" s="1">
        <v>472048.33337999991</v>
      </c>
      <c r="AI656" s="1">
        <v>1066085.1133799998</v>
      </c>
      <c r="AJ656" s="1">
        <v>175752.56</v>
      </c>
      <c r="AK656" s="1">
        <v>890332.55337999971</v>
      </c>
      <c r="AL656" s="33">
        <v>1048509.8533799998</v>
      </c>
      <c r="AM656" s="1">
        <v>29598.51</v>
      </c>
      <c r="AN656" s="1">
        <v>29598.51</v>
      </c>
      <c r="AO656" s="1">
        <v>30885.4</v>
      </c>
      <c r="AP656" s="1">
        <v>30885.4</v>
      </c>
      <c r="AQ656" s="1">
        <v>0</v>
      </c>
      <c r="AR656" s="1">
        <v>0</v>
      </c>
      <c r="AS656" s="1">
        <v>0</v>
      </c>
      <c r="AT656" s="1">
        <v>0</v>
      </c>
      <c r="AU656" s="1">
        <v>0</v>
      </c>
      <c r="AV656" s="1">
        <v>88152.1</v>
      </c>
      <c r="AW656" s="1">
        <v>34978.97</v>
      </c>
      <c r="AX656" s="1">
        <v>13536.53</v>
      </c>
      <c r="AY656" s="1">
        <v>257635.42</v>
      </c>
      <c r="AZ656" s="1">
        <v>2325797.27</v>
      </c>
      <c r="BA656" s="1">
        <v>31117.789999999997</v>
      </c>
      <c r="BB656" s="1">
        <v>0</v>
      </c>
      <c r="BC656" s="1">
        <v>106215.45000000001</v>
      </c>
    </row>
    <row r="657" spans="1:55" x14ac:dyDescent="0.25">
      <c r="A657" s="10" t="s">
        <v>1327</v>
      </c>
      <c r="B657" s="10" t="s">
        <v>1328</v>
      </c>
      <c r="C657">
        <v>1188.32</v>
      </c>
      <c r="D657" s="1">
        <v>16997863.859999999</v>
      </c>
      <c r="E657" s="1">
        <v>12819586.049999999</v>
      </c>
      <c r="F657" s="12">
        <v>0.75418806478192368</v>
      </c>
      <c r="G657" s="28">
        <v>2</v>
      </c>
      <c r="H657" s="1">
        <v>91934.37</v>
      </c>
      <c r="I657" s="1">
        <v>2479122.4499999997</v>
      </c>
      <c r="J657" s="1">
        <v>2571056.8199999998</v>
      </c>
      <c r="K657" s="30">
        <v>0.9</v>
      </c>
      <c r="L657" s="1">
        <v>3718193.54</v>
      </c>
      <c r="M657" s="1">
        <v>1239273.8999999999</v>
      </c>
      <c r="N657" s="1">
        <v>417821.97</v>
      </c>
      <c r="O657" s="1">
        <v>139273.99</v>
      </c>
      <c r="P657" s="1">
        <v>126364.18</v>
      </c>
      <c r="Q657" s="1">
        <v>361425.6</v>
      </c>
      <c r="R657" s="1">
        <v>86403.56</v>
      </c>
      <c r="S657" s="1">
        <v>151660.67000000001</v>
      </c>
      <c r="T657" s="1">
        <v>139220.53</v>
      </c>
      <c r="U657" s="1">
        <v>101107.11</v>
      </c>
      <c r="V657" s="1">
        <v>207897.03</v>
      </c>
      <c r="W657" s="1">
        <v>179311.96</v>
      </c>
      <c r="X657" s="1">
        <v>181983.18</v>
      </c>
      <c r="Y657" s="1">
        <v>7049937.2199999988</v>
      </c>
      <c r="Z657" s="1">
        <v>106948.79999999999</v>
      </c>
      <c r="AA657" s="1">
        <v>148540</v>
      </c>
      <c r="AB657" s="1">
        <v>319658.07999999996</v>
      </c>
      <c r="AC657" s="1">
        <v>34461.279999999999</v>
      </c>
      <c r="AD657" s="1">
        <v>678530.72</v>
      </c>
      <c r="AE657" s="1">
        <v>925701.27999999991</v>
      </c>
      <c r="AF657" s="1">
        <v>1458068.64</v>
      </c>
      <c r="AG657" s="1">
        <v>1049286.56</v>
      </c>
      <c r="AH657" s="1">
        <v>3306186.9043199997</v>
      </c>
      <c r="AI657" s="1">
        <v>8027382.2643199991</v>
      </c>
      <c r="AJ657" s="1">
        <v>1074443.29</v>
      </c>
      <c r="AK657" s="1">
        <v>6952938.97432</v>
      </c>
      <c r="AL657" s="33">
        <v>7919937.93432</v>
      </c>
      <c r="AM657" s="1">
        <v>274107.99</v>
      </c>
      <c r="AN657" s="1">
        <v>274107.99</v>
      </c>
      <c r="AO657" s="1">
        <v>285690.02</v>
      </c>
      <c r="AP657" s="1">
        <v>285690.02</v>
      </c>
      <c r="AQ657" s="1">
        <v>12868.92</v>
      </c>
      <c r="AR657" s="1">
        <v>12868.92</v>
      </c>
      <c r="AS657" s="1">
        <v>12868.92</v>
      </c>
      <c r="AT657" s="1">
        <v>12868.92</v>
      </c>
      <c r="AU657" s="1">
        <v>16086.15</v>
      </c>
      <c r="AV657" s="1">
        <v>541781.53</v>
      </c>
      <c r="AW657" s="1">
        <v>214980.28</v>
      </c>
      <c r="AX657" s="1">
        <v>84068.98</v>
      </c>
      <c r="AY657" s="1">
        <v>2027988.6399999997</v>
      </c>
      <c r="AZ657" s="1">
        <v>16997863.859999999</v>
      </c>
      <c r="BA657" s="1">
        <v>560243.05000000005</v>
      </c>
      <c r="BB657" s="1">
        <v>5410.34</v>
      </c>
      <c r="BC657" s="1">
        <v>436350.63000000006</v>
      </c>
    </row>
    <row r="658" spans="1:55" x14ac:dyDescent="0.25">
      <c r="A658" s="10" t="s">
        <v>1329</v>
      </c>
      <c r="B658" s="10" t="s">
        <v>1330</v>
      </c>
      <c r="C658">
        <v>884.81</v>
      </c>
      <c r="D658" s="1">
        <v>12789186.32</v>
      </c>
      <c r="E658" s="1">
        <v>8440934.8800000008</v>
      </c>
      <c r="F658" s="12">
        <v>0.66000562262509921</v>
      </c>
      <c r="G658" s="28">
        <v>1</v>
      </c>
      <c r="H658" s="1">
        <v>421381.21</v>
      </c>
      <c r="I658" s="1">
        <v>6382734.4999999981</v>
      </c>
      <c r="J658" s="1">
        <v>6804115.7099999981</v>
      </c>
      <c r="K658" s="30">
        <v>0.9</v>
      </c>
      <c r="L658" s="1">
        <v>2865746.25</v>
      </c>
      <c r="M658" s="1">
        <v>573149.25</v>
      </c>
      <c r="N658" s="1">
        <v>270388.12</v>
      </c>
      <c r="O658" s="1">
        <v>119559.37</v>
      </c>
      <c r="P658" s="1">
        <v>110343.96</v>
      </c>
      <c r="Q658" s="1">
        <v>166046.89000000001</v>
      </c>
      <c r="R658" s="1">
        <v>63982.38</v>
      </c>
      <c r="S658" s="1">
        <v>100085.83</v>
      </c>
      <c r="T658" s="1">
        <v>137111.13</v>
      </c>
      <c r="U658" s="1">
        <v>75064.37</v>
      </c>
      <c r="V658" s="1">
        <v>204747.07</v>
      </c>
      <c r="W658" s="1">
        <v>176595.12</v>
      </c>
      <c r="X658" s="1">
        <v>120096.64</v>
      </c>
      <c r="Y658" s="1">
        <v>4982916.38</v>
      </c>
      <c r="Z658" s="1">
        <v>78417.899999999994</v>
      </c>
      <c r="AA658" s="1">
        <v>110601.25</v>
      </c>
      <c r="AB658" s="1">
        <v>238013.89</v>
      </c>
      <c r="AC658" s="1">
        <v>25659.489999999998</v>
      </c>
      <c r="AD658" s="1">
        <v>505226.51</v>
      </c>
      <c r="AE658" s="1">
        <v>132489.10999999999</v>
      </c>
      <c r="AF658" s="1">
        <v>1085661.8699999999</v>
      </c>
      <c r="AG658" s="1">
        <v>781287.23</v>
      </c>
      <c r="AH658" s="1">
        <v>2630375.9423099998</v>
      </c>
      <c r="AI658" s="1">
        <v>5587733.1923099998</v>
      </c>
      <c r="AJ658" s="1">
        <v>800018.65</v>
      </c>
      <c r="AK658" s="1">
        <v>4787714.5423099995</v>
      </c>
      <c r="AL658" s="33">
        <v>5507731.3223099997</v>
      </c>
      <c r="AM658" s="1">
        <v>319149.21000000002</v>
      </c>
      <c r="AN658" s="1">
        <v>319149.21000000002</v>
      </c>
      <c r="AO658" s="1">
        <v>332018.13</v>
      </c>
      <c r="AP658" s="1">
        <v>332018.13</v>
      </c>
      <c r="AQ658" s="1">
        <v>69492.160000000003</v>
      </c>
      <c r="AR658" s="1">
        <v>69492.160000000003</v>
      </c>
      <c r="AS658" s="1">
        <v>72065.95</v>
      </c>
      <c r="AT658" s="1">
        <v>72065.95</v>
      </c>
      <c r="AU658" s="1">
        <v>86865.21</v>
      </c>
      <c r="AV658" s="1">
        <v>403440.64000000001</v>
      </c>
      <c r="AW658" s="1">
        <v>160086.26</v>
      </c>
      <c r="AX658" s="1">
        <v>62695.51</v>
      </c>
      <c r="AY658" s="1">
        <v>2298538.5199999996</v>
      </c>
      <c r="AZ658" s="1">
        <v>12789186.32</v>
      </c>
      <c r="BA658" s="1">
        <v>1818064.35</v>
      </c>
      <c r="BB658" s="1">
        <v>119223.37000000001</v>
      </c>
      <c r="BC658" s="1">
        <v>491015.33</v>
      </c>
    </row>
    <row r="659" spans="1:55" x14ac:dyDescent="0.25">
      <c r="A659" s="10" t="s">
        <v>1331</v>
      </c>
      <c r="B659" s="10" t="s">
        <v>1332</v>
      </c>
      <c r="C659">
        <v>862.05</v>
      </c>
      <c r="D659" s="1">
        <v>11057121.029999999</v>
      </c>
      <c r="E659" s="1">
        <v>8020851.0199999996</v>
      </c>
      <c r="F659" s="12">
        <v>0.72540139501394241</v>
      </c>
      <c r="G659" s="28">
        <v>1</v>
      </c>
      <c r="H659" s="1">
        <v>81694.62</v>
      </c>
      <c r="I659" s="1">
        <v>1826087.5000000002</v>
      </c>
      <c r="J659" s="1">
        <v>1907782.12</v>
      </c>
      <c r="K659" s="30">
        <v>0.9</v>
      </c>
      <c r="L659" s="1">
        <v>2618656.87</v>
      </c>
      <c r="M659" s="1">
        <v>523731.37</v>
      </c>
      <c r="N659" s="1">
        <v>263643.75</v>
      </c>
      <c r="O659" s="1">
        <v>117106.87</v>
      </c>
      <c r="P659" s="1">
        <v>91382.96</v>
      </c>
      <c r="Q659" s="1">
        <v>161378.91</v>
      </c>
      <c r="R659" s="1">
        <v>62341.81</v>
      </c>
      <c r="S659" s="1">
        <v>97532.62</v>
      </c>
      <c r="T659" s="1">
        <v>134298.59</v>
      </c>
      <c r="U659" s="1">
        <v>73021.8</v>
      </c>
      <c r="V659" s="1">
        <v>200547.13</v>
      </c>
      <c r="W659" s="1">
        <v>172972.65</v>
      </c>
      <c r="X659" s="1">
        <v>117032.95</v>
      </c>
      <c r="Y659" s="1">
        <v>4633648.2800000012</v>
      </c>
      <c r="Z659" s="1">
        <v>76437</v>
      </c>
      <c r="AA659" s="1">
        <v>107756.25</v>
      </c>
      <c r="AB659" s="1">
        <v>231891.44999999998</v>
      </c>
      <c r="AC659" s="1">
        <v>24999.449999999997</v>
      </c>
      <c r="AD659" s="1">
        <v>492230.55000000005</v>
      </c>
      <c r="AE659" s="1">
        <v>128683.26999999999</v>
      </c>
      <c r="AF659" s="1">
        <v>1057735.3499999999</v>
      </c>
      <c r="AG659" s="1">
        <v>761190.14999999991</v>
      </c>
      <c r="AH659" s="1">
        <v>2216063.58555</v>
      </c>
      <c r="AI659" s="1">
        <v>5096987.0555499997</v>
      </c>
      <c r="AJ659" s="1">
        <v>779439.74</v>
      </c>
      <c r="AK659" s="1">
        <v>4317547.3155500004</v>
      </c>
      <c r="AL659" s="33">
        <v>5019043.0755500002</v>
      </c>
      <c r="AM659" s="1">
        <v>194320.69</v>
      </c>
      <c r="AN659" s="1">
        <v>194320.69</v>
      </c>
      <c r="AO659" s="1">
        <v>202685.49</v>
      </c>
      <c r="AP659" s="1">
        <v>202685.49</v>
      </c>
      <c r="AQ659" s="1">
        <v>0</v>
      </c>
      <c r="AR659" s="1">
        <v>0</v>
      </c>
      <c r="AS659" s="1">
        <v>0</v>
      </c>
      <c r="AT659" s="1">
        <v>0</v>
      </c>
      <c r="AU659" s="1">
        <v>0</v>
      </c>
      <c r="AV659" s="1">
        <v>393145.5</v>
      </c>
      <c r="AW659" s="1">
        <v>156001.13</v>
      </c>
      <c r="AX659" s="1">
        <v>61270.61</v>
      </c>
      <c r="AY659" s="1">
        <v>1404429.5999999999</v>
      </c>
      <c r="AZ659" s="1">
        <v>11057121.029999999</v>
      </c>
      <c r="BA659" s="1">
        <v>384850.6700000001</v>
      </c>
      <c r="BB659" s="1">
        <v>0</v>
      </c>
      <c r="BC659" s="1">
        <v>324207.88</v>
      </c>
    </row>
    <row r="660" spans="1:55" x14ac:dyDescent="0.25">
      <c r="A660" s="10" t="s">
        <v>1333</v>
      </c>
      <c r="B660" s="10" t="s">
        <v>1334</v>
      </c>
      <c r="C660">
        <v>414.05</v>
      </c>
      <c r="D660" s="1">
        <v>5398672.1100000003</v>
      </c>
      <c r="E660" s="1">
        <v>4109968.29</v>
      </c>
      <c r="F660" s="12">
        <v>0.76129244493049975</v>
      </c>
      <c r="G660" s="28">
        <v>2</v>
      </c>
      <c r="H660" s="1">
        <v>34878.339999999997</v>
      </c>
      <c r="I660" s="1">
        <v>2326231.0700000003</v>
      </c>
      <c r="J660" s="1">
        <v>2361109.41</v>
      </c>
      <c r="K660" s="30">
        <v>0.9</v>
      </c>
      <c r="L660" s="1">
        <v>1262424.3700000001</v>
      </c>
      <c r="M660" s="1">
        <v>252484.87</v>
      </c>
      <c r="N660" s="1">
        <v>126303.75</v>
      </c>
      <c r="O660" s="1">
        <v>55794.37</v>
      </c>
      <c r="P660" s="1">
        <v>44885.16</v>
      </c>
      <c r="Q660" s="1">
        <v>77355.179999999993</v>
      </c>
      <c r="R660" s="1">
        <v>29530.33</v>
      </c>
      <c r="S660" s="1">
        <v>46723.74</v>
      </c>
      <c r="T660" s="1">
        <v>63985.19</v>
      </c>
      <c r="U660" s="1">
        <v>34978.97</v>
      </c>
      <c r="V660" s="1">
        <v>95548.63</v>
      </c>
      <c r="W660" s="1">
        <v>82411.05</v>
      </c>
      <c r="X660" s="1">
        <v>56065.52</v>
      </c>
      <c r="Y660" s="1">
        <v>2228491.13</v>
      </c>
      <c r="Z660" s="1">
        <v>36792</v>
      </c>
      <c r="AA660" s="1">
        <v>51756.25</v>
      </c>
      <c r="AB660" s="1">
        <v>111379.45000000001</v>
      </c>
      <c r="AC660" s="1">
        <v>12007.45</v>
      </c>
      <c r="AD660" s="1">
        <v>236422.55</v>
      </c>
      <c r="AE660" s="1">
        <v>62540.979999999996</v>
      </c>
      <c r="AF660" s="1">
        <v>508039.35</v>
      </c>
      <c r="AG660" s="1">
        <v>365606.15</v>
      </c>
      <c r="AH660" s="1">
        <v>1085903.59155</v>
      </c>
      <c r="AI660" s="1">
        <v>2470447.7715500002</v>
      </c>
      <c r="AJ660" s="1">
        <v>374371.58</v>
      </c>
      <c r="AK660" s="1">
        <v>2096076.1915500001</v>
      </c>
      <c r="AL660" s="33">
        <v>2433010.61155</v>
      </c>
      <c r="AM660" s="1">
        <v>100377.57</v>
      </c>
      <c r="AN660" s="1">
        <v>100377.57</v>
      </c>
      <c r="AO660" s="1">
        <v>104881.69</v>
      </c>
      <c r="AP660" s="1">
        <v>104881.69</v>
      </c>
      <c r="AQ660" s="1">
        <v>6434.46</v>
      </c>
      <c r="AR660" s="1">
        <v>6434.46</v>
      </c>
      <c r="AS660" s="1">
        <v>6434.46</v>
      </c>
      <c r="AT660" s="1">
        <v>6434.46</v>
      </c>
      <c r="AU660" s="1">
        <v>8364.7900000000009</v>
      </c>
      <c r="AV660" s="1">
        <v>188529.67</v>
      </c>
      <c r="AW660" s="1">
        <v>74809.05</v>
      </c>
      <c r="AX660" s="1">
        <v>29210.400000000001</v>
      </c>
      <c r="AY660" s="1">
        <v>737170.27000000014</v>
      </c>
      <c r="AZ660" s="1">
        <v>5398672.1100000003</v>
      </c>
      <c r="BA660" s="1">
        <v>251077.45</v>
      </c>
      <c r="BB660" s="1">
        <v>2886.02</v>
      </c>
      <c r="BC660" s="1">
        <v>203338.37000000002</v>
      </c>
    </row>
    <row r="661" spans="1:55" x14ac:dyDescent="0.25">
      <c r="A661" s="10" t="s">
        <v>1335</v>
      </c>
      <c r="B661" s="10" t="s">
        <v>1336</v>
      </c>
      <c r="C661">
        <v>1235.5</v>
      </c>
      <c r="D661" s="1">
        <v>17711013.989999998</v>
      </c>
      <c r="E661" s="1">
        <v>14643531.08</v>
      </c>
      <c r="F661" s="12">
        <v>0.82680365383190579</v>
      </c>
      <c r="G661" s="28">
        <v>2</v>
      </c>
      <c r="H661" s="1">
        <v>45548.88</v>
      </c>
      <c r="I661" s="1">
        <v>2630220.7200000002</v>
      </c>
      <c r="J661" s="1">
        <v>2675769.6</v>
      </c>
      <c r="K661" s="30">
        <v>0.9</v>
      </c>
      <c r="L661" s="1">
        <v>3865908.38</v>
      </c>
      <c r="M661" s="1">
        <v>1288507.25</v>
      </c>
      <c r="N661" s="1">
        <v>434000.26</v>
      </c>
      <c r="O661" s="1">
        <v>144197.82</v>
      </c>
      <c r="P661" s="1">
        <v>131844.34</v>
      </c>
      <c r="Q661" s="1">
        <v>375882.62</v>
      </c>
      <c r="R661" s="1">
        <v>89684.71</v>
      </c>
      <c r="S661" s="1">
        <v>157533.04999999999</v>
      </c>
      <c r="T661" s="1">
        <v>144142.47</v>
      </c>
      <c r="U661" s="1">
        <v>104936.93</v>
      </c>
      <c r="V661" s="1">
        <v>215246.92</v>
      </c>
      <c r="W661" s="1">
        <v>185651.28</v>
      </c>
      <c r="X661" s="1">
        <v>189029.67</v>
      </c>
      <c r="Y661" s="1">
        <v>7326565.6999999993</v>
      </c>
      <c r="Z661" s="1">
        <v>111195</v>
      </c>
      <c r="AA661" s="1">
        <v>154437.5</v>
      </c>
      <c r="AB661" s="1">
        <v>332349.5</v>
      </c>
      <c r="AC661" s="1">
        <v>35829.5</v>
      </c>
      <c r="AD661" s="1">
        <v>705470.5</v>
      </c>
      <c r="AE661" s="1">
        <v>962454.5</v>
      </c>
      <c r="AF661" s="1">
        <v>1515958.5</v>
      </c>
      <c r="AG661" s="1">
        <v>1090946.5</v>
      </c>
      <c r="AH661" s="1">
        <v>3446907.5444999998</v>
      </c>
      <c r="AI661" s="1">
        <v>8355549.0444999998</v>
      </c>
      <c r="AJ661" s="1">
        <v>1117102.03</v>
      </c>
      <c r="AK661" s="1">
        <v>7238447.0144999996</v>
      </c>
      <c r="AL661" s="33">
        <v>8243838.8344999999</v>
      </c>
      <c r="AM661" s="1">
        <v>285046.57</v>
      </c>
      <c r="AN661" s="1">
        <v>285046.57</v>
      </c>
      <c r="AO661" s="1">
        <v>296628.59999999998</v>
      </c>
      <c r="AP661" s="1">
        <v>296628.59999999998</v>
      </c>
      <c r="AQ661" s="1">
        <v>19303.38</v>
      </c>
      <c r="AR661" s="1">
        <v>19303.38</v>
      </c>
      <c r="AS661" s="1">
        <v>19946.82</v>
      </c>
      <c r="AT661" s="1">
        <v>19946.82</v>
      </c>
      <c r="AU661" s="1">
        <v>23807.5</v>
      </c>
      <c r="AV661" s="1">
        <v>563658.68999999994</v>
      </c>
      <c r="AW661" s="1">
        <v>223661.19</v>
      </c>
      <c r="AX661" s="1">
        <v>87631.22</v>
      </c>
      <c r="AY661" s="1">
        <v>2140609.34</v>
      </c>
      <c r="AZ661" s="1">
        <v>17711013.989999998</v>
      </c>
      <c r="BA661" s="1">
        <v>565430.39</v>
      </c>
      <c r="BB661" s="1">
        <v>3010</v>
      </c>
      <c r="BC661" s="1">
        <v>526867.6100000001</v>
      </c>
    </row>
    <row r="662" spans="1:55" x14ac:dyDescent="0.25">
      <c r="A662" s="10" t="s">
        <v>1337</v>
      </c>
      <c r="B662" s="10" t="s">
        <v>1338</v>
      </c>
      <c r="C662">
        <v>1721.29</v>
      </c>
      <c r="D662" s="1">
        <v>22970486.82</v>
      </c>
      <c r="E662" s="1">
        <v>17447885.880000003</v>
      </c>
      <c r="F662" s="12">
        <v>0.75957841105955293</v>
      </c>
      <c r="G662" s="28">
        <v>2</v>
      </c>
      <c r="H662" s="1">
        <v>132252.89000000001</v>
      </c>
      <c r="I662" s="1">
        <v>7092231.29</v>
      </c>
      <c r="J662" s="1">
        <v>7224484.1799999997</v>
      </c>
      <c r="K662" s="30">
        <v>0.9</v>
      </c>
      <c r="L662" s="1">
        <v>5288816.25</v>
      </c>
      <c r="M662" s="1">
        <v>1057763.25</v>
      </c>
      <c r="N662" s="1">
        <v>526674.37</v>
      </c>
      <c r="O662" s="1">
        <v>233600.62</v>
      </c>
      <c r="P662" s="1">
        <v>192390.25</v>
      </c>
      <c r="Q662" s="1">
        <v>325425.24</v>
      </c>
      <c r="R662" s="1">
        <v>124683.62</v>
      </c>
      <c r="S662" s="1">
        <v>195065.24</v>
      </c>
      <c r="T662" s="1">
        <v>267894.05</v>
      </c>
      <c r="U662" s="1">
        <v>146298.93</v>
      </c>
      <c r="V662" s="1">
        <v>400044.28</v>
      </c>
      <c r="W662" s="1">
        <v>345039.69</v>
      </c>
      <c r="X662" s="1">
        <v>234065.91</v>
      </c>
      <c r="Y662" s="1">
        <v>9337761.6999999993</v>
      </c>
      <c r="Z662" s="1">
        <v>152621.1</v>
      </c>
      <c r="AA662" s="1">
        <v>215161.25</v>
      </c>
      <c r="AB662" s="1">
        <v>463027.01</v>
      </c>
      <c r="AC662" s="1">
        <v>49917.41</v>
      </c>
      <c r="AD662" s="1">
        <v>982856.59000000008</v>
      </c>
      <c r="AE662" s="1">
        <v>259179.06000000003</v>
      </c>
      <c r="AF662" s="1">
        <v>2112022.83</v>
      </c>
      <c r="AG662" s="1">
        <v>1519899.07</v>
      </c>
      <c r="AH662" s="1">
        <v>4644937.7577900002</v>
      </c>
      <c r="AI662" s="1">
        <v>10399622.07779</v>
      </c>
      <c r="AJ662" s="1">
        <v>1556338.77</v>
      </c>
      <c r="AK662" s="1">
        <v>8843283.30779</v>
      </c>
      <c r="AL662" s="33">
        <v>10243988.197790001</v>
      </c>
      <c r="AM662" s="1">
        <v>456203.21</v>
      </c>
      <c r="AN662" s="1">
        <v>456203.21</v>
      </c>
      <c r="AO662" s="1">
        <v>474863.14</v>
      </c>
      <c r="AP662" s="1">
        <v>474863.14</v>
      </c>
      <c r="AQ662" s="1">
        <v>57910.14</v>
      </c>
      <c r="AR662" s="1">
        <v>57910.14</v>
      </c>
      <c r="AS662" s="1">
        <v>59840.47</v>
      </c>
      <c r="AT662" s="1">
        <v>59840.47</v>
      </c>
      <c r="AU662" s="1">
        <v>72065.95</v>
      </c>
      <c r="AV662" s="1">
        <v>785004.12</v>
      </c>
      <c r="AW662" s="1">
        <v>311491.62</v>
      </c>
      <c r="AX662" s="1">
        <v>122541.22</v>
      </c>
      <c r="AY662" s="1">
        <v>3388736.8300000005</v>
      </c>
      <c r="AZ662" s="1">
        <v>22970486.82</v>
      </c>
      <c r="BA662" s="1">
        <v>1394402.1</v>
      </c>
      <c r="BB662" s="1">
        <v>19996.37</v>
      </c>
      <c r="BC662" s="1">
        <v>956353.76</v>
      </c>
    </row>
    <row r="663" spans="1:55" x14ac:dyDescent="0.25">
      <c r="A663" s="10" t="s">
        <v>1339</v>
      </c>
      <c r="B663" s="10" t="s">
        <v>1340</v>
      </c>
      <c r="C663">
        <v>479.31</v>
      </c>
      <c r="D663" s="1">
        <v>6370544.54</v>
      </c>
      <c r="E663" s="1">
        <v>4845841.38</v>
      </c>
      <c r="F663" s="12">
        <v>0.76066360568919278</v>
      </c>
      <c r="G663" s="28">
        <v>2</v>
      </c>
      <c r="H663" s="1">
        <v>43757.62</v>
      </c>
      <c r="I663" s="1">
        <v>2981431.46</v>
      </c>
      <c r="J663" s="1">
        <v>3025189.08</v>
      </c>
      <c r="K663" s="30">
        <v>0.9</v>
      </c>
      <c r="L663" s="1">
        <v>1467821.25</v>
      </c>
      <c r="M663" s="1">
        <v>293564.25</v>
      </c>
      <c r="N663" s="1">
        <v>145923.75</v>
      </c>
      <c r="O663" s="1">
        <v>64991.25</v>
      </c>
      <c r="P663" s="1">
        <v>53219.14</v>
      </c>
      <c r="Q663" s="1">
        <v>92025.99</v>
      </c>
      <c r="R663" s="1">
        <v>34452.050000000003</v>
      </c>
      <c r="S663" s="1">
        <v>54128.05</v>
      </c>
      <c r="T663" s="1">
        <v>74532.2</v>
      </c>
      <c r="U663" s="1">
        <v>40596.03</v>
      </c>
      <c r="V663" s="1">
        <v>111298.41</v>
      </c>
      <c r="W663" s="1">
        <v>95995.29</v>
      </c>
      <c r="X663" s="1">
        <v>64950.22</v>
      </c>
      <c r="Y663" s="1">
        <v>2593497.88</v>
      </c>
      <c r="Z663" s="1">
        <v>42372.899999999994</v>
      </c>
      <c r="AA663" s="1">
        <v>59913.75</v>
      </c>
      <c r="AB663" s="1">
        <v>128934.38999999998</v>
      </c>
      <c r="AC663" s="1">
        <v>13899.989999999998</v>
      </c>
      <c r="AD663" s="1">
        <v>273686.01</v>
      </c>
      <c r="AE663" s="1">
        <v>73277.109999999986</v>
      </c>
      <c r="AF663" s="1">
        <v>588113.37</v>
      </c>
      <c r="AG663" s="1">
        <v>423230.73</v>
      </c>
      <c r="AH663" s="1">
        <v>1286818.7198099997</v>
      </c>
      <c r="AI663" s="1">
        <v>2890246.9698099997</v>
      </c>
      <c r="AJ663" s="1">
        <v>433377.72</v>
      </c>
      <c r="AK663" s="1">
        <v>2456869.24981</v>
      </c>
      <c r="AL663" s="33">
        <v>2846909.1898099999</v>
      </c>
      <c r="AM663" s="1">
        <v>131262.98000000001</v>
      </c>
      <c r="AN663" s="1">
        <v>131262.98000000001</v>
      </c>
      <c r="AO663" s="1">
        <v>137053.99</v>
      </c>
      <c r="AP663" s="1">
        <v>137053.99</v>
      </c>
      <c r="AQ663" s="1">
        <v>10295.129999999999</v>
      </c>
      <c r="AR663" s="1">
        <v>10295.129999999999</v>
      </c>
      <c r="AS663" s="1">
        <v>10938.58</v>
      </c>
      <c r="AT663" s="1">
        <v>10938.58</v>
      </c>
      <c r="AU663" s="1">
        <v>12868.92</v>
      </c>
      <c r="AV663" s="1">
        <v>218128.19</v>
      </c>
      <c r="AW663" s="1">
        <v>86553.81</v>
      </c>
      <c r="AX663" s="1">
        <v>33485.1</v>
      </c>
      <c r="AY663" s="1">
        <v>930137.38</v>
      </c>
      <c r="AZ663" s="1">
        <v>6370544.54</v>
      </c>
      <c r="BA663" s="1">
        <v>465260.79</v>
      </c>
      <c r="BB663" s="1">
        <v>1660.23</v>
      </c>
      <c r="BC663" s="1">
        <v>189758.26</v>
      </c>
    </row>
    <row r="664" spans="1:55" x14ac:dyDescent="0.25">
      <c r="A664" s="10" t="s">
        <v>1341</v>
      </c>
      <c r="B664" s="10" t="s">
        <v>1342</v>
      </c>
      <c r="C664">
        <v>405.99</v>
      </c>
      <c r="D664" s="1">
        <v>5329028.4800000004</v>
      </c>
      <c r="E664" s="1">
        <v>12598558.699999999</v>
      </c>
      <c r="F664" s="12">
        <v>2.3641379938731344</v>
      </c>
      <c r="G664" s="28">
        <v>4</v>
      </c>
      <c r="H664" s="1">
        <v>410.06</v>
      </c>
      <c r="I664" s="1">
        <v>304803.27</v>
      </c>
      <c r="J664" s="1">
        <v>305213.33</v>
      </c>
      <c r="K664" s="30">
        <v>0.9</v>
      </c>
      <c r="L664" s="1">
        <v>1212668.49</v>
      </c>
      <c r="M664" s="1">
        <v>404182.4</v>
      </c>
      <c r="N664" s="1">
        <v>142087.6</v>
      </c>
      <c r="O664" s="1">
        <v>47128.06</v>
      </c>
      <c r="P664" s="1">
        <v>39191.160000000003</v>
      </c>
      <c r="Q664" s="1">
        <v>123265.15</v>
      </c>
      <c r="R664" s="1">
        <v>29530.33</v>
      </c>
      <c r="S664" s="1">
        <v>51574.84</v>
      </c>
      <c r="T664" s="1">
        <v>47109.97</v>
      </c>
      <c r="U664" s="1">
        <v>34468.33</v>
      </c>
      <c r="V664" s="1">
        <v>70348.990000000005</v>
      </c>
      <c r="W664" s="1">
        <v>60676.27</v>
      </c>
      <c r="X664" s="1">
        <v>61886.53</v>
      </c>
      <c r="Y664" s="1">
        <v>2324118.12</v>
      </c>
      <c r="Z664" s="1">
        <v>36539.1</v>
      </c>
      <c r="AA664" s="1">
        <v>50748.75</v>
      </c>
      <c r="AB664" s="1">
        <v>109211.31</v>
      </c>
      <c r="AC664" s="1">
        <v>11773.710000000001</v>
      </c>
      <c r="AD664" s="1">
        <v>115910.14</v>
      </c>
      <c r="AE664" s="1">
        <v>316266.21000000002</v>
      </c>
      <c r="AF664" s="1">
        <v>498149.73000000004</v>
      </c>
      <c r="AG664" s="1">
        <v>358489.17</v>
      </c>
      <c r="AH664" s="1">
        <v>1039958.2944899999</v>
      </c>
      <c r="AI664" s="1">
        <v>2537046.4144899999</v>
      </c>
      <c r="AJ664" s="1">
        <v>367083.97</v>
      </c>
      <c r="AK664" s="1">
        <v>2169962.4444900006</v>
      </c>
      <c r="AL664" s="33">
        <v>2500338.0144900004</v>
      </c>
      <c r="AM664" s="1">
        <v>51475.68</v>
      </c>
      <c r="AN664" s="1">
        <v>51475.68</v>
      </c>
      <c r="AO664" s="1">
        <v>53406.01</v>
      </c>
      <c r="AP664" s="1">
        <v>53406.01</v>
      </c>
      <c r="AQ664" s="1">
        <v>1286.8900000000001</v>
      </c>
      <c r="AR664" s="1">
        <v>1286.8900000000001</v>
      </c>
      <c r="AS664" s="1">
        <v>1930.33</v>
      </c>
      <c r="AT664" s="1">
        <v>1930.33</v>
      </c>
      <c r="AU664" s="1">
        <v>1930.33</v>
      </c>
      <c r="AV664" s="1">
        <v>184669</v>
      </c>
      <c r="AW664" s="1">
        <v>73277.119999999995</v>
      </c>
      <c r="AX664" s="1">
        <v>28497.96</v>
      </c>
      <c r="AY664" s="1">
        <v>504572.23000000004</v>
      </c>
      <c r="AZ664" s="1">
        <v>5329028.4800000004</v>
      </c>
      <c r="BA664" s="1">
        <v>71937.23</v>
      </c>
      <c r="BB664" s="1">
        <v>3.06</v>
      </c>
      <c r="BC664" s="1">
        <v>131646.18000000002</v>
      </c>
    </row>
    <row r="665" spans="1:55" x14ac:dyDescent="0.25">
      <c r="A665" s="10" t="s">
        <v>1343</v>
      </c>
      <c r="B665" s="10" t="s">
        <v>1344</v>
      </c>
      <c r="C665">
        <v>444.96</v>
      </c>
      <c r="D665" s="1">
        <v>5342011.1100000003</v>
      </c>
      <c r="E665" s="1">
        <v>8382004.4399999995</v>
      </c>
      <c r="F665" s="12">
        <v>1.5690728205917188</v>
      </c>
      <c r="G665" s="28">
        <v>4</v>
      </c>
      <c r="H665" s="1">
        <v>411.06</v>
      </c>
      <c r="I665" s="1">
        <v>437921.02000000008</v>
      </c>
      <c r="J665" s="1">
        <v>438332.08000000007</v>
      </c>
      <c r="K665" s="30">
        <v>0.9</v>
      </c>
      <c r="L665" s="1">
        <v>1303503.75</v>
      </c>
      <c r="M665" s="1">
        <v>260700.75</v>
      </c>
      <c r="N665" s="1">
        <v>136113.75</v>
      </c>
      <c r="O665" s="1">
        <v>60086.25</v>
      </c>
      <c r="P665" s="1">
        <v>44415.77</v>
      </c>
      <c r="Q665" s="1">
        <v>82690.02</v>
      </c>
      <c r="R665" s="1">
        <v>31717.759999999998</v>
      </c>
      <c r="S665" s="1">
        <v>50298.23</v>
      </c>
      <c r="T665" s="1">
        <v>68907.13</v>
      </c>
      <c r="U665" s="1">
        <v>37532.18</v>
      </c>
      <c r="V665" s="1">
        <v>102898.53</v>
      </c>
      <c r="W665" s="1">
        <v>88750.36</v>
      </c>
      <c r="X665" s="1">
        <v>60354.69</v>
      </c>
      <c r="Y665" s="1">
        <v>2327969.17</v>
      </c>
      <c r="Z665" s="1">
        <v>39311.999999999993</v>
      </c>
      <c r="AA665" s="1">
        <v>55619.999999999985</v>
      </c>
      <c r="AB665" s="1">
        <v>119694.23999999999</v>
      </c>
      <c r="AC665" s="1">
        <v>12903.839999999998</v>
      </c>
      <c r="AD665" s="1">
        <v>127036.07</v>
      </c>
      <c r="AE665" s="1">
        <v>65893.689999999988</v>
      </c>
      <c r="AF665" s="1">
        <v>545965.91999999993</v>
      </c>
      <c r="AG665" s="1">
        <v>392899.67999999993</v>
      </c>
      <c r="AH665" s="1">
        <v>1085147.34696</v>
      </c>
      <c r="AI665" s="1">
        <v>2444472.7869600002</v>
      </c>
      <c r="AJ665" s="1">
        <v>402319.48</v>
      </c>
      <c r="AK665" s="1">
        <v>2042153.3069599993</v>
      </c>
      <c r="AL665" s="33">
        <v>2404240.8369599991</v>
      </c>
      <c r="AM665" s="1">
        <v>72065.95</v>
      </c>
      <c r="AN665" s="1">
        <v>72065.95</v>
      </c>
      <c r="AO665" s="1">
        <v>75283.179999999993</v>
      </c>
      <c r="AP665" s="1">
        <v>75283.179999999993</v>
      </c>
      <c r="AQ665" s="1">
        <v>0</v>
      </c>
      <c r="AR665" s="1">
        <v>0</v>
      </c>
      <c r="AS665" s="1">
        <v>0</v>
      </c>
      <c r="AT665" s="1">
        <v>0</v>
      </c>
      <c r="AU665" s="1">
        <v>643.44000000000005</v>
      </c>
      <c r="AV665" s="1">
        <v>202685.49</v>
      </c>
      <c r="AW665" s="1">
        <v>80426.11</v>
      </c>
      <c r="AX665" s="1">
        <v>31347.75</v>
      </c>
      <c r="AY665" s="1">
        <v>609801.05000000005</v>
      </c>
      <c r="AZ665" s="1">
        <v>5342011.1100000003</v>
      </c>
      <c r="BA665" s="1">
        <v>101511.37000000001</v>
      </c>
      <c r="BB665" s="1">
        <v>0.08</v>
      </c>
      <c r="BC665" s="1">
        <v>222110.32</v>
      </c>
    </row>
    <row r="666" spans="1:55" x14ac:dyDescent="0.25">
      <c r="A666" s="10" t="s">
        <v>1347</v>
      </c>
      <c r="B666" s="10" t="s">
        <v>1348</v>
      </c>
      <c r="C666">
        <v>209</v>
      </c>
      <c r="D666" s="1">
        <v>2393771.2999999998</v>
      </c>
      <c r="E666" s="1">
        <v>2611338.9800000004</v>
      </c>
      <c r="F666" s="12">
        <v>1.0908890836814698</v>
      </c>
      <c r="G666" s="28">
        <v>4</v>
      </c>
      <c r="H666" s="1">
        <v>184.19</v>
      </c>
      <c r="I666" s="1">
        <v>166130.87000000002</v>
      </c>
      <c r="J666" s="1">
        <v>166315.06000000003</v>
      </c>
      <c r="K666" s="30">
        <v>0.9</v>
      </c>
      <c r="L666" s="1">
        <v>587986.87</v>
      </c>
      <c r="M666" s="1">
        <v>117597.37</v>
      </c>
      <c r="N666" s="1">
        <v>63151.87</v>
      </c>
      <c r="O666" s="1">
        <v>27590.62</v>
      </c>
      <c r="P666" s="1">
        <v>19515.330000000002</v>
      </c>
      <c r="Q666" s="1">
        <v>39344.44</v>
      </c>
      <c r="R666" s="1">
        <v>14765.16</v>
      </c>
      <c r="S666" s="1">
        <v>23489.53</v>
      </c>
      <c r="T666" s="1">
        <v>31641.03</v>
      </c>
      <c r="U666" s="1">
        <v>17617.14</v>
      </c>
      <c r="V666" s="1">
        <v>47249.32</v>
      </c>
      <c r="W666" s="1">
        <v>40752.720000000001</v>
      </c>
      <c r="X666" s="1">
        <v>28185.94</v>
      </c>
      <c r="Y666" s="1">
        <v>1058887.3400000001</v>
      </c>
      <c r="Z666" s="1">
        <v>18675</v>
      </c>
      <c r="AA666" s="1">
        <v>26125</v>
      </c>
      <c r="AB666" s="1">
        <v>56221</v>
      </c>
      <c r="AC666" s="1">
        <v>6061</v>
      </c>
      <c r="AD666" s="1">
        <v>59669.5</v>
      </c>
      <c r="AE666" s="1">
        <v>32431</v>
      </c>
      <c r="AF666" s="1">
        <v>256443</v>
      </c>
      <c r="AG666" s="1">
        <v>184547</v>
      </c>
      <c r="AH666" s="1">
        <v>480763.75199999998</v>
      </c>
      <c r="AI666" s="1">
        <v>1120936.2519999999</v>
      </c>
      <c r="AJ666" s="1">
        <v>188971.53</v>
      </c>
      <c r="AK666" s="1">
        <v>931964.72199999983</v>
      </c>
      <c r="AL666" s="33">
        <v>1102039.0919999997</v>
      </c>
      <c r="AM666" s="1">
        <v>19303.38</v>
      </c>
      <c r="AN666" s="1">
        <v>19303.38</v>
      </c>
      <c r="AO666" s="1">
        <v>19946.82</v>
      </c>
      <c r="AP666" s="1">
        <v>19946.82</v>
      </c>
      <c r="AQ666" s="1">
        <v>1286.8900000000001</v>
      </c>
      <c r="AR666" s="1">
        <v>1286.8900000000001</v>
      </c>
      <c r="AS666" s="1">
        <v>1286.8900000000001</v>
      </c>
      <c r="AT666" s="1">
        <v>1286.8900000000001</v>
      </c>
      <c r="AU666" s="1">
        <v>1930.33</v>
      </c>
      <c r="AV666" s="1">
        <v>95230</v>
      </c>
      <c r="AW666" s="1">
        <v>37787.5</v>
      </c>
      <c r="AX666" s="1">
        <v>14248.98</v>
      </c>
      <c r="AY666" s="1">
        <v>232844.77</v>
      </c>
      <c r="AZ666" s="1">
        <v>2393771.2999999998</v>
      </c>
      <c r="BA666" s="1">
        <v>27164</v>
      </c>
      <c r="BB666" s="1">
        <v>0.71</v>
      </c>
      <c r="BC666" s="1">
        <v>37981.869999999995</v>
      </c>
    </row>
    <row r="667" spans="1:55" x14ac:dyDescent="0.25">
      <c r="A667" s="10" t="s">
        <v>1349</v>
      </c>
      <c r="B667" s="10" t="s">
        <v>1350</v>
      </c>
      <c r="C667">
        <v>354.39</v>
      </c>
      <c r="D667" s="1">
        <v>4213340.1500000004</v>
      </c>
      <c r="E667" s="1">
        <v>3588201.57</v>
      </c>
      <c r="F667" s="12">
        <v>0.85162874162913227</v>
      </c>
      <c r="G667" s="28">
        <v>2</v>
      </c>
      <c r="H667" s="1">
        <v>10612.32</v>
      </c>
      <c r="I667" s="1">
        <v>345255.97000000003</v>
      </c>
      <c r="J667" s="1">
        <v>355868.29000000004</v>
      </c>
      <c r="K667" s="30">
        <v>0.9</v>
      </c>
      <c r="L667" s="1">
        <v>1003685.62</v>
      </c>
      <c r="M667" s="1">
        <v>200737.12</v>
      </c>
      <c r="N667" s="1">
        <v>107910</v>
      </c>
      <c r="O667" s="1">
        <v>47823.75</v>
      </c>
      <c r="P667" s="1">
        <v>33689.56</v>
      </c>
      <c r="Q667" s="1">
        <v>65351.79</v>
      </c>
      <c r="R667" s="1">
        <v>25155.46</v>
      </c>
      <c r="S667" s="1">
        <v>40085.39</v>
      </c>
      <c r="T667" s="1">
        <v>54844.45</v>
      </c>
      <c r="U667" s="1">
        <v>29872.55</v>
      </c>
      <c r="V667" s="1">
        <v>81898.83</v>
      </c>
      <c r="W667" s="1">
        <v>70638.039999999994</v>
      </c>
      <c r="X667" s="1">
        <v>48099.93</v>
      </c>
      <c r="Y667" s="1">
        <v>1809792.49</v>
      </c>
      <c r="Z667" s="1">
        <v>31107.599999999999</v>
      </c>
      <c r="AA667" s="1">
        <v>44298.75</v>
      </c>
      <c r="AB667" s="1">
        <v>95330.909999999989</v>
      </c>
      <c r="AC667" s="1">
        <v>10277.31</v>
      </c>
      <c r="AD667" s="1">
        <v>202356.69</v>
      </c>
      <c r="AE667" s="1">
        <v>52333.689999999995</v>
      </c>
      <c r="AF667" s="1">
        <v>434836.52999999997</v>
      </c>
      <c r="AG667" s="1">
        <v>312926.37</v>
      </c>
      <c r="AH667" s="1">
        <v>829152.8868900002</v>
      </c>
      <c r="AI667" s="1">
        <v>2012620.7368900003</v>
      </c>
      <c r="AJ667" s="1">
        <v>320428.79999999999</v>
      </c>
      <c r="AK667" s="1">
        <v>1692191.9368900002</v>
      </c>
      <c r="AL667" s="33">
        <v>1980577.8568900002</v>
      </c>
      <c r="AM667" s="1">
        <v>38606.76</v>
      </c>
      <c r="AN667" s="1">
        <v>38606.76</v>
      </c>
      <c r="AO667" s="1">
        <v>39893.65</v>
      </c>
      <c r="AP667" s="1">
        <v>39893.65</v>
      </c>
      <c r="AQ667" s="1">
        <v>2573.7800000000002</v>
      </c>
      <c r="AR667" s="1">
        <v>2573.7800000000002</v>
      </c>
      <c r="AS667" s="1">
        <v>3217.23</v>
      </c>
      <c r="AT667" s="1">
        <v>3217.23</v>
      </c>
      <c r="AU667" s="1">
        <v>3860.67</v>
      </c>
      <c r="AV667" s="1">
        <v>161504.94</v>
      </c>
      <c r="AW667" s="1">
        <v>64085.57</v>
      </c>
      <c r="AX667" s="1">
        <v>24935.71</v>
      </c>
      <c r="AY667" s="1">
        <v>422969.7300000001</v>
      </c>
      <c r="AZ667" s="1">
        <v>4213340.1500000004</v>
      </c>
      <c r="BA667" s="1">
        <v>43652.14</v>
      </c>
      <c r="BB667" s="1">
        <v>52</v>
      </c>
      <c r="BC667" s="1">
        <v>154274.45000000001</v>
      </c>
    </row>
    <row r="668" spans="1:55" x14ac:dyDescent="0.25">
      <c r="A668" s="10" t="s">
        <v>1351</v>
      </c>
      <c r="B668" s="10" t="s">
        <v>1352</v>
      </c>
      <c r="C668">
        <v>175</v>
      </c>
      <c r="D668" s="1">
        <v>2105267.09</v>
      </c>
      <c r="E668" s="1">
        <v>2062058.88</v>
      </c>
      <c r="F668" s="12">
        <v>0.97947613858344218</v>
      </c>
      <c r="G668" s="28">
        <v>3</v>
      </c>
      <c r="H668" s="1">
        <v>3450.12</v>
      </c>
      <c r="I668" s="1">
        <v>205353.44</v>
      </c>
      <c r="J668" s="1">
        <v>208803.56</v>
      </c>
      <c r="K668" s="30">
        <v>0.9</v>
      </c>
      <c r="L668" s="1">
        <v>518703.75</v>
      </c>
      <c r="M668" s="1">
        <v>103740.75</v>
      </c>
      <c r="N668" s="1">
        <v>52728.75</v>
      </c>
      <c r="O668" s="1">
        <v>23298.75</v>
      </c>
      <c r="P668" s="1">
        <v>17572.75</v>
      </c>
      <c r="Q668" s="1">
        <v>32009.040000000001</v>
      </c>
      <c r="R668" s="1">
        <v>12030.87</v>
      </c>
      <c r="S668" s="1">
        <v>19659.71</v>
      </c>
      <c r="T668" s="1">
        <v>26719.09</v>
      </c>
      <c r="U668" s="1">
        <v>14553.29</v>
      </c>
      <c r="V668" s="1">
        <v>39899.43</v>
      </c>
      <c r="W668" s="1">
        <v>34413.4</v>
      </c>
      <c r="X668" s="1">
        <v>23590.41</v>
      </c>
      <c r="Y668" s="1">
        <v>918919.99000000011</v>
      </c>
      <c r="Z668" s="1">
        <v>15570</v>
      </c>
      <c r="AA668" s="1">
        <v>21875</v>
      </c>
      <c r="AB668" s="1">
        <v>47075</v>
      </c>
      <c r="AC668" s="1">
        <v>5075</v>
      </c>
      <c r="AD668" s="1">
        <v>49962.5</v>
      </c>
      <c r="AE668" s="1">
        <v>26272.5</v>
      </c>
      <c r="AF668" s="1">
        <v>214725</v>
      </c>
      <c r="AG668" s="1">
        <v>154525</v>
      </c>
      <c r="AH668" s="1">
        <v>427711.02299999993</v>
      </c>
      <c r="AI668" s="1">
        <v>962791.02299999993</v>
      </c>
      <c r="AJ668" s="1">
        <v>158229.75</v>
      </c>
      <c r="AK668" s="1">
        <v>804561.27299999993</v>
      </c>
      <c r="AL668" s="33">
        <v>946968.04299999995</v>
      </c>
      <c r="AM668" s="1">
        <v>28311.62</v>
      </c>
      <c r="AN668" s="1">
        <v>28311.62</v>
      </c>
      <c r="AO668" s="1">
        <v>29598.51</v>
      </c>
      <c r="AP668" s="1">
        <v>29598.51</v>
      </c>
      <c r="AQ668" s="1">
        <v>0</v>
      </c>
      <c r="AR668" s="1">
        <v>0</v>
      </c>
      <c r="AS668" s="1">
        <v>0</v>
      </c>
      <c r="AT668" s="1">
        <v>0</v>
      </c>
      <c r="AU668" s="1">
        <v>0</v>
      </c>
      <c r="AV668" s="1">
        <v>79787.3</v>
      </c>
      <c r="AW668" s="1">
        <v>31659.8</v>
      </c>
      <c r="AX668" s="1">
        <v>12111.63</v>
      </c>
      <c r="AY668" s="1">
        <v>239378.99</v>
      </c>
      <c r="AZ668" s="1">
        <v>2105267.09</v>
      </c>
      <c r="BA668" s="1">
        <v>26998.010000000002</v>
      </c>
      <c r="BB668" s="1">
        <v>1.96</v>
      </c>
      <c r="BC668" s="1">
        <v>67953.929999999993</v>
      </c>
    </row>
    <row r="669" spans="1:55" x14ac:dyDescent="0.25">
      <c r="A669" s="10" t="s">
        <v>1353</v>
      </c>
      <c r="B669" s="10" t="s">
        <v>1354</v>
      </c>
      <c r="C669">
        <v>75.75</v>
      </c>
      <c r="D669" s="1">
        <v>883851.8</v>
      </c>
      <c r="E669" s="1">
        <v>1451352.14</v>
      </c>
      <c r="F669" s="12">
        <v>1.6420763526192963</v>
      </c>
      <c r="G669" s="28">
        <v>4</v>
      </c>
      <c r="H669" s="1">
        <v>68.010000000000005</v>
      </c>
      <c r="I669" s="1">
        <v>72672.72</v>
      </c>
      <c r="J669" s="1">
        <v>72740.73</v>
      </c>
      <c r="K669" s="30">
        <v>0.9</v>
      </c>
      <c r="L669" s="1">
        <v>217046.25</v>
      </c>
      <c r="M669" s="1">
        <v>43409.25</v>
      </c>
      <c r="N669" s="1">
        <v>22685.62</v>
      </c>
      <c r="O669" s="1">
        <v>9810</v>
      </c>
      <c r="P669" s="1">
        <v>7279.49</v>
      </c>
      <c r="Q669" s="1">
        <v>14003.95</v>
      </c>
      <c r="R669" s="1">
        <v>4921.72</v>
      </c>
      <c r="S669" s="1">
        <v>8425.59</v>
      </c>
      <c r="T669" s="1">
        <v>11250.14</v>
      </c>
      <c r="U669" s="1">
        <v>6127.7</v>
      </c>
      <c r="V669" s="1">
        <v>16799.759999999998</v>
      </c>
      <c r="W669" s="1">
        <v>14489.85</v>
      </c>
      <c r="X669" s="1">
        <v>10110.17</v>
      </c>
      <c r="Y669" s="1">
        <v>386359.49</v>
      </c>
      <c r="Z669" s="1">
        <v>6705</v>
      </c>
      <c r="AA669" s="1">
        <v>9468.75</v>
      </c>
      <c r="AB669" s="1">
        <v>20376.75</v>
      </c>
      <c r="AC669" s="1">
        <v>2196.75</v>
      </c>
      <c r="AD669" s="1">
        <v>21626.620000000003</v>
      </c>
      <c r="AE669" s="1">
        <v>11300</v>
      </c>
      <c r="AF669" s="1">
        <v>92945.25</v>
      </c>
      <c r="AG669" s="1">
        <v>66887.25</v>
      </c>
      <c r="AH669" s="1">
        <v>178389.20324999999</v>
      </c>
      <c r="AI669" s="1">
        <v>409895.57325000002</v>
      </c>
      <c r="AJ669" s="1">
        <v>68490.87</v>
      </c>
      <c r="AK669" s="1">
        <v>341404.70325000002</v>
      </c>
      <c r="AL669" s="33">
        <v>403046.48325000005</v>
      </c>
      <c r="AM669" s="1">
        <v>9651.69</v>
      </c>
      <c r="AN669" s="1">
        <v>9651.69</v>
      </c>
      <c r="AO669" s="1">
        <v>9651.69</v>
      </c>
      <c r="AP669" s="1">
        <v>9651.69</v>
      </c>
      <c r="AQ669" s="1">
        <v>643.44000000000005</v>
      </c>
      <c r="AR669" s="1">
        <v>643.44000000000005</v>
      </c>
      <c r="AS669" s="1">
        <v>643.44000000000005</v>
      </c>
      <c r="AT669" s="1">
        <v>643.44000000000005</v>
      </c>
      <c r="AU669" s="1">
        <v>643.44000000000005</v>
      </c>
      <c r="AV669" s="1">
        <v>34102.629999999997</v>
      </c>
      <c r="AW669" s="1">
        <v>13532.01</v>
      </c>
      <c r="AX669" s="1">
        <v>4987.1400000000003</v>
      </c>
      <c r="AY669" s="1">
        <v>94445.74</v>
      </c>
      <c r="AZ669" s="1">
        <v>883851.8</v>
      </c>
      <c r="BA669" s="1">
        <v>27567.05</v>
      </c>
      <c r="BB669" s="1">
        <v>0.33</v>
      </c>
      <c r="BC669" s="1">
        <v>26973.819999999996</v>
      </c>
    </row>
    <row r="670" spans="1:55" x14ac:dyDescent="0.25">
      <c r="A670" s="10" t="s">
        <v>1355</v>
      </c>
      <c r="B670" s="10" t="s">
        <v>1356</v>
      </c>
      <c r="C670">
        <v>507.49</v>
      </c>
      <c r="D670" s="1">
        <v>7453884.75</v>
      </c>
      <c r="E670" s="1">
        <v>5834724.5999999996</v>
      </c>
      <c r="F670" s="12">
        <v>0.78277633686246617</v>
      </c>
      <c r="G670" s="28">
        <v>2</v>
      </c>
      <c r="H670" s="1">
        <v>34889.68</v>
      </c>
      <c r="I670" s="1">
        <v>1856528.5999999996</v>
      </c>
      <c r="J670" s="1">
        <v>1891418.2799999996</v>
      </c>
      <c r="K670" s="30">
        <v>0.9</v>
      </c>
      <c r="L670" s="1">
        <v>1596727.08</v>
      </c>
      <c r="M670" s="1">
        <v>532189.13</v>
      </c>
      <c r="N670" s="1">
        <v>177961.21</v>
      </c>
      <c r="O670" s="1">
        <v>59085.93</v>
      </c>
      <c r="P670" s="1">
        <v>56170.67</v>
      </c>
      <c r="Q670" s="1">
        <v>153700.99</v>
      </c>
      <c r="R670" s="1">
        <v>36639.480000000003</v>
      </c>
      <c r="S670" s="1">
        <v>64596.21</v>
      </c>
      <c r="T670" s="1">
        <v>59063.25</v>
      </c>
      <c r="U670" s="1">
        <v>43149.24</v>
      </c>
      <c r="V670" s="1">
        <v>88198.74</v>
      </c>
      <c r="W670" s="1">
        <v>76071.740000000005</v>
      </c>
      <c r="X670" s="1">
        <v>77511.350000000006</v>
      </c>
      <c r="Y670" s="1">
        <v>3021065.0200000005</v>
      </c>
      <c r="Z670" s="1">
        <v>45674.1</v>
      </c>
      <c r="AA670" s="1">
        <v>63436.25</v>
      </c>
      <c r="AB670" s="1">
        <v>136514.81</v>
      </c>
      <c r="AC670" s="1">
        <v>14717.210000000001</v>
      </c>
      <c r="AD670" s="1">
        <v>289776.78999999998</v>
      </c>
      <c r="AE670" s="1">
        <v>395334.71</v>
      </c>
      <c r="AF670" s="1">
        <v>622690.23</v>
      </c>
      <c r="AG670" s="1">
        <v>448113.67</v>
      </c>
      <c r="AH670" s="1">
        <v>1460078.3859899996</v>
      </c>
      <c r="AI670" s="1">
        <v>3476336.1559899994</v>
      </c>
      <c r="AJ670" s="1">
        <v>458857.23</v>
      </c>
      <c r="AK670" s="1">
        <v>3017478.9259899999</v>
      </c>
      <c r="AL670" s="33">
        <v>3430450.4259899999</v>
      </c>
      <c r="AM670" s="1">
        <v>123541.63</v>
      </c>
      <c r="AN670" s="1">
        <v>123541.63</v>
      </c>
      <c r="AO670" s="1">
        <v>128689.2</v>
      </c>
      <c r="AP670" s="1">
        <v>128689.2</v>
      </c>
      <c r="AQ670" s="1">
        <v>26381.279999999999</v>
      </c>
      <c r="AR670" s="1">
        <v>26381.279999999999</v>
      </c>
      <c r="AS670" s="1">
        <v>27024.73</v>
      </c>
      <c r="AT670" s="1">
        <v>27024.73</v>
      </c>
      <c r="AU670" s="1">
        <v>32815.74</v>
      </c>
      <c r="AV670" s="1">
        <v>230997.11</v>
      </c>
      <c r="AW670" s="1">
        <v>91660.23</v>
      </c>
      <c r="AX670" s="1">
        <v>35622.449999999997</v>
      </c>
      <c r="AY670" s="1">
        <v>1002369.21</v>
      </c>
      <c r="AZ670" s="1">
        <v>7453884.75</v>
      </c>
      <c r="BA670" s="1">
        <v>359231.60999999993</v>
      </c>
      <c r="BB670" s="1">
        <v>16700.830000000002</v>
      </c>
      <c r="BC670" s="1">
        <v>186933.55</v>
      </c>
    </row>
    <row r="671" spans="1:55" x14ac:dyDescent="0.25">
      <c r="A671" s="10" t="s">
        <v>1357</v>
      </c>
      <c r="B671" s="10" t="s">
        <v>1358</v>
      </c>
      <c r="C671">
        <v>1020.72</v>
      </c>
      <c r="D671" s="1">
        <v>14492375.65</v>
      </c>
      <c r="E671" s="1">
        <v>11001435.879999999</v>
      </c>
      <c r="F671" s="12">
        <v>0.75911887365409259</v>
      </c>
      <c r="G671" s="28">
        <v>2</v>
      </c>
      <c r="H671" s="1">
        <v>71938.39</v>
      </c>
      <c r="I671" s="1">
        <v>3824002.58</v>
      </c>
      <c r="J671" s="1">
        <v>3895940.97</v>
      </c>
      <c r="K671" s="30">
        <v>0.9</v>
      </c>
      <c r="L671" s="1">
        <v>3183345</v>
      </c>
      <c r="M671" s="1">
        <v>636669</v>
      </c>
      <c r="N671" s="1">
        <v>312693.75</v>
      </c>
      <c r="O671" s="1">
        <v>138566.25</v>
      </c>
      <c r="P671" s="1">
        <v>124102.52</v>
      </c>
      <c r="Q671" s="1">
        <v>189386.82</v>
      </c>
      <c r="R671" s="1">
        <v>73825.83</v>
      </c>
      <c r="S671" s="1">
        <v>115660.41</v>
      </c>
      <c r="T671" s="1">
        <v>158908.28</v>
      </c>
      <c r="U671" s="1">
        <v>86553.81</v>
      </c>
      <c r="V671" s="1">
        <v>237296.61</v>
      </c>
      <c r="W671" s="1">
        <v>204669.21</v>
      </c>
      <c r="X671" s="1">
        <v>138785.15</v>
      </c>
      <c r="Y671" s="1">
        <v>5600462.6400000006</v>
      </c>
      <c r="Z671" s="1">
        <v>90402.3</v>
      </c>
      <c r="AA671" s="1">
        <v>127590</v>
      </c>
      <c r="AB671" s="1">
        <v>274573.68</v>
      </c>
      <c r="AC671" s="1">
        <v>29600.880000000001</v>
      </c>
      <c r="AD671" s="1">
        <v>582831.12</v>
      </c>
      <c r="AE671" s="1">
        <v>150417.69</v>
      </c>
      <c r="AF671" s="1">
        <v>1252423.44</v>
      </c>
      <c r="AG671" s="1">
        <v>901295.76</v>
      </c>
      <c r="AH671" s="1">
        <v>2970510.6667200001</v>
      </c>
      <c r="AI671" s="1">
        <v>6379645.5367200002</v>
      </c>
      <c r="AJ671" s="1">
        <v>922904.4</v>
      </c>
      <c r="AK671" s="1">
        <v>5456741.1367199998</v>
      </c>
      <c r="AL671" s="33">
        <v>6287355.0967199998</v>
      </c>
      <c r="AM671" s="1">
        <v>288263.8</v>
      </c>
      <c r="AN671" s="1">
        <v>288263.8</v>
      </c>
      <c r="AO671" s="1">
        <v>300489.28000000003</v>
      </c>
      <c r="AP671" s="1">
        <v>300489.28000000003</v>
      </c>
      <c r="AQ671" s="1">
        <v>131906.43</v>
      </c>
      <c r="AR671" s="1">
        <v>131906.43</v>
      </c>
      <c r="AS671" s="1">
        <v>137697.44</v>
      </c>
      <c r="AT671" s="1">
        <v>137697.44</v>
      </c>
      <c r="AU671" s="1">
        <v>165365.62</v>
      </c>
      <c r="AV671" s="1">
        <v>465211.45</v>
      </c>
      <c r="AW671" s="1">
        <v>184597.08</v>
      </c>
      <c r="AX671" s="1">
        <v>72669.789999999994</v>
      </c>
      <c r="AY671" s="1">
        <v>2604557.8400000003</v>
      </c>
      <c r="AZ671" s="1">
        <v>14492375.65</v>
      </c>
      <c r="BA671" s="1">
        <v>1037354.89</v>
      </c>
      <c r="BB671" s="1">
        <v>125867.64000000001</v>
      </c>
      <c r="BC671" s="1">
        <v>455196.75</v>
      </c>
    </row>
    <row r="672" spans="1:55" x14ac:dyDescent="0.25">
      <c r="A672" s="10" t="s">
        <v>1359</v>
      </c>
      <c r="B672" s="10" t="s">
        <v>1360</v>
      </c>
      <c r="C672">
        <v>94.64</v>
      </c>
      <c r="D672" s="1">
        <v>1181317.24</v>
      </c>
      <c r="E672" s="1">
        <v>1760415.09</v>
      </c>
      <c r="F672" s="12">
        <v>1.4902136618271991</v>
      </c>
      <c r="G672" s="28">
        <v>4</v>
      </c>
      <c r="H672" s="1">
        <v>90.9</v>
      </c>
      <c r="I672" s="1">
        <v>178601.81999999998</v>
      </c>
      <c r="J672" s="1">
        <v>178692.71999999997</v>
      </c>
      <c r="K672" s="30">
        <v>0.9</v>
      </c>
      <c r="L672" s="1">
        <v>282180.87</v>
      </c>
      <c r="M672" s="1">
        <v>70594.490000000005</v>
      </c>
      <c r="N672" s="1">
        <v>29125.360000000001</v>
      </c>
      <c r="O672" s="1">
        <v>10874.52</v>
      </c>
      <c r="P672" s="1">
        <v>9497.35</v>
      </c>
      <c r="Q672" s="1">
        <v>20561.32</v>
      </c>
      <c r="R672" s="1">
        <v>6015.43</v>
      </c>
      <c r="S672" s="1">
        <v>10723.48</v>
      </c>
      <c r="T672" s="1">
        <v>11953.27</v>
      </c>
      <c r="U672" s="1">
        <v>7404.3</v>
      </c>
      <c r="V672" s="1">
        <v>17849.740000000002</v>
      </c>
      <c r="W672" s="1">
        <v>15395.47</v>
      </c>
      <c r="X672" s="1">
        <v>12867.49</v>
      </c>
      <c r="Y672" s="1">
        <v>505043.08999999991</v>
      </c>
      <c r="Z672" s="1">
        <v>8382.6</v>
      </c>
      <c r="AA672" s="1">
        <v>11830</v>
      </c>
      <c r="AB672" s="1">
        <v>25458.159999999996</v>
      </c>
      <c r="AC672" s="1">
        <v>2744.5599999999995</v>
      </c>
      <c r="AD672" s="1">
        <v>27019.71</v>
      </c>
      <c r="AE672" s="1">
        <v>35641.25</v>
      </c>
      <c r="AF672" s="1">
        <v>116123.27999999998</v>
      </c>
      <c r="AG672" s="1">
        <v>83567.12</v>
      </c>
      <c r="AH672" s="1">
        <v>236655.96264000001</v>
      </c>
      <c r="AI672" s="1">
        <v>547422.64263999998</v>
      </c>
      <c r="AJ672" s="1">
        <v>85570.64</v>
      </c>
      <c r="AK672" s="1">
        <v>461852.00263999996</v>
      </c>
      <c r="AL672" s="33">
        <v>538865.57263999991</v>
      </c>
      <c r="AM672" s="1">
        <v>17373.04</v>
      </c>
      <c r="AN672" s="1">
        <v>17373.04</v>
      </c>
      <c r="AO672" s="1">
        <v>18016.48</v>
      </c>
      <c r="AP672" s="1">
        <v>18016.48</v>
      </c>
      <c r="AQ672" s="1">
        <v>0</v>
      </c>
      <c r="AR672" s="1">
        <v>0</v>
      </c>
      <c r="AS672" s="1">
        <v>0</v>
      </c>
      <c r="AT672" s="1">
        <v>0</v>
      </c>
      <c r="AU672" s="1">
        <v>0</v>
      </c>
      <c r="AV672" s="1">
        <v>43110.879999999997</v>
      </c>
      <c r="AW672" s="1">
        <v>17106.5</v>
      </c>
      <c r="AX672" s="1">
        <v>6412.04</v>
      </c>
      <c r="AY672" s="1">
        <v>137408.46</v>
      </c>
      <c r="AZ672" s="1">
        <v>1181317.24</v>
      </c>
      <c r="BA672" s="1">
        <v>70171.3</v>
      </c>
      <c r="BB672" s="1">
        <v>0</v>
      </c>
      <c r="BC672" s="1">
        <v>49474.46</v>
      </c>
    </row>
    <row r="673" spans="1:55" x14ac:dyDescent="0.25">
      <c r="A673" s="10" t="s">
        <v>1361</v>
      </c>
      <c r="B673" s="10" t="s">
        <v>1362</v>
      </c>
      <c r="C673">
        <v>488.45</v>
      </c>
      <c r="D673" s="1">
        <v>6279442.2199999997</v>
      </c>
      <c r="E673" s="1">
        <v>6468706.8399999999</v>
      </c>
      <c r="F673" s="12">
        <v>1.0301403553642381</v>
      </c>
      <c r="G673" s="28">
        <v>4</v>
      </c>
      <c r="H673" s="1">
        <v>483.19</v>
      </c>
      <c r="I673" s="1">
        <v>697781.85</v>
      </c>
      <c r="J673" s="1">
        <v>698265.03999999992</v>
      </c>
      <c r="K673" s="30">
        <v>0.9</v>
      </c>
      <c r="L673" s="1">
        <v>1484828.92</v>
      </c>
      <c r="M673" s="1">
        <v>358568.56</v>
      </c>
      <c r="N673" s="1">
        <v>155670.01999999999</v>
      </c>
      <c r="O673" s="1">
        <v>62866.07</v>
      </c>
      <c r="P673" s="1">
        <v>51100.87</v>
      </c>
      <c r="Q673" s="1">
        <v>108244.08</v>
      </c>
      <c r="R673" s="1">
        <v>34452.050000000003</v>
      </c>
      <c r="S673" s="1">
        <v>57191.9</v>
      </c>
      <c r="T673" s="1">
        <v>69610.259999999995</v>
      </c>
      <c r="U673" s="1">
        <v>41362</v>
      </c>
      <c r="V673" s="1">
        <v>103948.51</v>
      </c>
      <c r="W673" s="1">
        <v>89655.98</v>
      </c>
      <c r="X673" s="1">
        <v>68626.649999999994</v>
      </c>
      <c r="Y673" s="1">
        <v>2686125.8699999992</v>
      </c>
      <c r="Z673" s="1">
        <v>43600.5</v>
      </c>
      <c r="AA673" s="1">
        <v>61056.25</v>
      </c>
      <c r="AB673" s="1">
        <v>131393.04999999999</v>
      </c>
      <c r="AC673" s="1">
        <v>14165.05</v>
      </c>
      <c r="AD673" s="1">
        <v>139452.46</v>
      </c>
      <c r="AE673" s="1">
        <v>167020.11999999997</v>
      </c>
      <c r="AF673" s="1">
        <v>599328.14999999991</v>
      </c>
      <c r="AG673" s="1">
        <v>431301.35</v>
      </c>
      <c r="AH673" s="1">
        <v>1270666.5649499998</v>
      </c>
      <c r="AI673" s="1">
        <v>2857983.4949499993</v>
      </c>
      <c r="AJ673" s="1">
        <v>441641.83</v>
      </c>
      <c r="AK673" s="1">
        <v>2416341.6649499992</v>
      </c>
      <c r="AL673" s="33">
        <v>2813819.3049499993</v>
      </c>
      <c r="AM673" s="1">
        <v>105525.14</v>
      </c>
      <c r="AN673" s="1">
        <v>105525.14</v>
      </c>
      <c r="AO673" s="1">
        <v>110029.26</v>
      </c>
      <c r="AP673" s="1">
        <v>110029.26</v>
      </c>
      <c r="AQ673" s="1">
        <v>643.44000000000005</v>
      </c>
      <c r="AR673" s="1">
        <v>643.44000000000005</v>
      </c>
      <c r="AS673" s="1">
        <v>643.44000000000005</v>
      </c>
      <c r="AT673" s="1">
        <v>643.44000000000005</v>
      </c>
      <c r="AU673" s="1">
        <v>643.44000000000005</v>
      </c>
      <c r="AV673" s="1">
        <v>222632.31</v>
      </c>
      <c r="AW673" s="1">
        <v>88341.06</v>
      </c>
      <c r="AX673" s="1">
        <v>34197.550000000003</v>
      </c>
      <c r="AY673" s="1">
        <v>779496.92000000016</v>
      </c>
      <c r="AZ673" s="1">
        <v>6279442.2199999997</v>
      </c>
      <c r="BA673" s="1">
        <v>250105.5</v>
      </c>
      <c r="BB673" s="1">
        <v>0.28000000000000003</v>
      </c>
      <c r="BC673" s="1">
        <v>199430.09999999998</v>
      </c>
    </row>
    <row r="674" spans="1:55" x14ac:dyDescent="0.25">
      <c r="A674" s="10" t="s">
        <v>1363</v>
      </c>
      <c r="B674" s="10" t="s">
        <v>1364</v>
      </c>
      <c r="C674">
        <v>657.36</v>
      </c>
      <c r="D674" s="1">
        <v>8609025.4000000004</v>
      </c>
      <c r="E674" s="1">
        <v>6311998.2199999997</v>
      </c>
      <c r="F674" s="12">
        <v>0.7331838305413757</v>
      </c>
      <c r="G674" s="28">
        <v>2</v>
      </c>
      <c r="H674" s="1">
        <v>38066.51</v>
      </c>
      <c r="I674" s="1">
        <v>1206904.7400000002</v>
      </c>
      <c r="J674" s="1">
        <v>1244971.2500000002</v>
      </c>
      <c r="K674" s="30">
        <v>0.9</v>
      </c>
      <c r="L674" s="1">
        <v>1986757.18</v>
      </c>
      <c r="M674" s="1">
        <v>484833.01</v>
      </c>
      <c r="N674" s="1">
        <v>209971.17</v>
      </c>
      <c r="O674" s="1">
        <v>84705.39</v>
      </c>
      <c r="P674" s="1">
        <v>68176.55</v>
      </c>
      <c r="Q674" s="1">
        <v>147938.99</v>
      </c>
      <c r="R674" s="1">
        <v>47029.78</v>
      </c>
      <c r="S674" s="1">
        <v>77106.94</v>
      </c>
      <c r="T674" s="1">
        <v>93516.82</v>
      </c>
      <c r="U674" s="1">
        <v>55659.97</v>
      </c>
      <c r="V674" s="1">
        <v>139648</v>
      </c>
      <c r="W674" s="1">
        <v>120446.92</v>
      </c>
      <c r="X674" s="1">
        <v>92523.43</v>
      </c>
      <c r="Y674" s="1">
        <v>3608314.15</v>
      </c>
      <c r="Z674" s="1">
        <v>58577.4</v>
      </c>
      <c r="AA674" s="1">
        <v>82170</v>
      </c>
      <c r="AB674" s="1">
        <v>176829.84</v>
      </c>
      <c r="AC674" s="1">
        <v>19063.439999999999</v>
      </c>
      <c r="AD674" s="1">
        <v>375352.56</v>
      </c>
      <c r="AE674" s="1">
        <v>232760.89</v>
      </c>
      <c r="AF674" s="1">
        <v>806580.72</v>
      </c>
      <c r="AG674" s="1">
        <v>580448.88</v>
      </c>
      <c r="AH674" s="1">
        <v>1700857.5783599999</v>
      </c>
      <c r="AI674" s="1">
        <v>4032641.3083600001</v>
      </c>
      <c r="AJ674" s="1">
        <v>594365.18999999994</v>
      </c>
      <c r="AK674" s="1">
        <v>3438276.1183600002</v>
      </c>
      <c r="AL674" s="33">
        <v>3973204.7883600001</v>
      </c>
      <c r="AM674" s="1">
        <v>137697.44</v>
      </c>
      <c r="AN674" s="1">
        <v>137697.44</v>
      </c>
      <c r="AO674" s="1">
        <v>143488.45000000001</v>
      </c>
      <c r="AP674" s="1">
        <v>143488.45000000001</v>
      </c>
      <c r="AQ674" s="1">
        <v>0</v>
      </c>
      <c r="AR674" s="1">
        <v>0</v>
      </c>
      <c r="AS674" s="1">
        <v>0</v>
      </c>
      <c r="AT674" s="1">
        <v>0</v>
      </c>
      <c r="AU674" s="1">
        <v>0</v>
      </c>
      <c r="AV674" s="1">
        <v>299845.83</v>
      </c>
      <c r="AW674" s="1">
        <v>118979.58</v>
      </c>
      <c r="AX674" s="1">
        <v>46309.18</v>
      </c>
      <c r="AY674" s="1">
        <v>1027506.3700000001</v>
      </c>
      <c r="AZ674" s="1">
        <v>8609025.4000000004</v>
      </c>
      <c r="BA674" s="1">
        <v>243371.37000000002</v>
      </c>
      <c r="BB674" s="1">
        <v>0</v>
      </c>
      <c r="BC674" s="1">
        <v>245381.97000000003</v>
      </c>
    </row>
    <row r="675" spans="1:55" x14ac:dyDescent="0.25">
      <c r="A675" s="10" t="s">
        <v>1365</v>
      </c>
      <c r="B675" s="10" t="s">
        <v>1366</v>
      </c>
      <c r="C675">
        <v>725.29</v>
      </c>
      <c r="D675" s="1">
        <v>9166343.4399999995</v>
      </c>
      <c r="E675" s="1">
        <v>11859552.16</v>
      </c>
      <c r="F675" s="12">
        <v>1.2938149478719512</v>
      </c>
      <c r="G675" s="28">
        <v>4</v>
      </c>
      <c r="H675" s="1">
        <v>705.34</v>
      </c>
      <c r="I675" s="1">
        <v>901630.04</v>
      </c>
      <c r="J675" s="1">
        <v>902335.38</v>
      </c>
      <c r="K675" s="30">
        <v>0.9</v>
      </c>
      <c r="L675" s="1">
        <v>2159071.85</v>
      </c>
      <c r="M675" s="1">
        <v>526328.22</v>
      </c>
      <c r="N675" s="1">
        <v>231810.48</v>
      </c>
      <c r="O675" s="1">
        <v>93559.97</v>
      </c>
      <c r="P675" s="1">
        <v>73794.83</v>
      </c>
      <c r="Q675" s="1">
        <v>163362.13</v>
      </c>
      <c r="R675" s="1">
        <v>51951.51</v>
      </c>
      <c r="S675" s="1">
        <v>85277.21</v>
      </c>
      <c r="T675" s="1">
        <v>103360.69</v>
      </c>
      <c r="U675" s="1">
        <v>61277.04</v>
      </c>
      <c r="V675" s="1">
        <v>154347.79</v>
      </c>
      <c r="W675" s="1">
        <v>133125.54999999999</v>
      </c>
      <c r="X675" s="1">
        <v>102327.24</v>
      </c>
      <c r="Y675" s="1">
        <v>3939594.5100000002</v>
      </c>
      <c r="Z675" s="1">
        <v>64601.099999999991</v>
      </c>
      <c r="AA675" s="1">
        <v>90661.25</v>
      </c>
      <c r="AB675" s="1">
        <v>195103.01</v>
      </c>
      <c r="AC675" s="1">
        <v>21033.409999999996</v>
      </c>
      <c r="AD675" s="1">
        <v>207070.28999999998</v>
      </c>
      <c r="AE675" s="1">
        <v>255402.46999999997</v>
      </c>
      <c r="AF675" s="1">
        <v>889930.83</v>
      </c>
      <c r="AG675" s="1">
        <v>640431.06999999983</v>
      </c>
      <c r="AH675" s="1">
        <v>1846025.1597899999</v>
      </c>
      <c r="AI675" s="1">
        <v>4210258.5897899996</v>
      </c>
      <c r="AJ675" s="1">
        <v>655785.44999999995</v>
      </c>
      <c r="AK675" s="1">
        <v>3554473.1397899995</v>
      </c>
      <c r="AL675" s="33">
        <v>4144680.0397899994</v>
      </c>
      <c r="AM675" s="1">
        <v>126115.41</v>
      </c>
      <c r="AN675" s="1">
        <v>126115.41</v>
      </c>
      <c r="AO675" s="1">
        <v>131262.98000000001</v>
      </c>
      <c r="AP675" s="1">
        <v>131262.98000000001</v>
      </c>
      <c r="AQ675" s="1">
        <v>10295.129999999999</v>
      </c>
      <c r="AR675" s="1">
        <v>10295.129999999999</v>
      </c>
      <c r="AS675" s="1">
        <v>10295.129999999999</v>
      </c>
      <c r="AT675" s="1">
        <v>10295.129999999999</v>
      </c>
      <c r="AU675" s="1">
        <v>12868.92</v>
      </c>
      <c r="AV675" s="1">
        <v>330731.24</v>
      </c>
      <c r="AW675" s="1">
        <v>131234.99</v>
      </c>
      <c r="AX675" s="1">
        <v>51296.32</v>
      </c>
      <c r="AY675" s="1">
        <v>1082068.77</v>
      </c>
      <c r="AZ675" s="1">
        <v>9166343.4399999995</v>
      </c>
      <c r="BA675" s="1">
        <v>188008.90000000002</v>
      </c>
      <c r="BB675" s="1">
        <v>426.66</v>
      </c>
      <c r="BC675" s="1">
        <v>332407.32000000007</v>
      </c>
    </row>
    <row r="676" spans="1:55" x14ac:dyDescent="0.25">
      <c r="A676" s="143" t="s">
        <v>1367</v>
      </c>
      <c r="B676" s="10" t="s">
        <v>1368</v>
      </c>
      <c r="C676">
        <v>116</v>
      </c>
      <c r="D676" s="1">
        <v>1680157.17</v>
      </c>
      <c r="E676" s="1">
        <v>1020442.52</v>
      </c>
      <c r="F676" s="12">
        <v>0.60734944219533937</v>
      </c>
      <c r="G676" s="28">
        <v>1</v>
      </c>
      <c r="H676" s="1">
        <v>86652.53</v>
      </c>
      <c r="I676" s="1">
        <v>852426.80999999994</v>
      </c>
      <c r="J676" s="1">
        <v>939079.34</v>
      </c>
      <c r="K676" s="30">
        <v>0.91420000000000001</v>
      </c>
      <c r="L676" s="1">
        <v>371541.11</v>
      </c>
      <c r="M676" s="1">
        <v>123834.65</v>
      </c>
      <c r="N676" s="1">
        <v>41441.120000000003</v>
      </c>
      <c r="O676" s="1">
        <v>13575.54</v>
      </c>
      <c r="P676" s="1">
        <v>12609.07</v>
      </c>
      <c r="Q676" s="1">
        <v>35553.449999999997</v>
      </c>
      <c r="R676" s="1">
        <v>8332.2900000000009</v>
      </c>
      <c r="S676" s="1">
        <v>15042.26</v>
      </c>
      <c r="T676" s="1">
        <v>13570.32</v>
      </c>
      <c r="U676" s="1">
        <v>9855.27</v>
      </c>
      <c r="V676" s="1">
        <v>20264.47</v>
      </c>
      <c r="W676" s="1">
        <v>17478.18</v>
      </c>
      <c r="X676" s="1">
        <v>18049.759999999998</v>
      </c>
      <c r="Y676" s="1">
        <v>701147.49</v>
      </c>
      <c r="Z676" s="1">
        <v>10440</v>
      </c>
      <c r="AA676" s="1">
        <v>14500</v>
      </c>
      <c r="AB676" s="1">
        <v>31204</v>
      </c>
      <c r="AC676" s="1">
        <v>3364</v>
      </c>
      <c r="AD676" s="1">
        <v>66236</v>
      </c>
      <c r="AE676" s="1">
        <v>90364</v>
      </c>
      <c r="AF676" s="1">
        <v>142332</v>
      </c>
      <c r="AG676" s="1">
        <v>102428</v>
      </c>
      <c r="AH676" s="1">
        <v>324056.28899999999</v>
      </c>
      <c r="AI676" s="1">
        <v>784924.28899999999</v>
      </c>
      <c r="AJ676" s="1">
        <v>104883.72</v>
      </c>
      <c r="AK676" s="1">
        <v>680040.56900000002</v>
      </c>
      <c r="AL676" s="33">
        <v>775925.25900000008</v>
      </c>
      <c r="AM676" s="1">
        <v>29411.91</v>
      </c>
      <c r="AN676" s="1">
        <v>29411.91</v>
      </c>
      <c r="AO676" s="1">
        <v>30719.11</v>
      </c>
      <c r="AP676" s="1">
        <v>30719.11</v>
      </c>
      <c r="AQ676" s="1">
        <v>0</v>
      </c>
      <c r="AR676" s="1">
        <v>0</v>
      </c>
      <c r="AS676" s="1">
        <v>0</v>
      </c>
      <c r="AT676" s="1">
        <v>0</v>
      </c>
      <c r="AU676" s="1">
        <v>0</v>
      </c>
      <c r="AV676" s="1">
        <v>53595.040000000001</v>
      </c>
      <c r="AW676" s="1">
        <v>21266.65</v>
      </c>
      <c r="AX676" s="1">
        <v>7960.58</v>
      </c>
      <c r="AY676" s="1">
        <v>203084.30999999997</v>
      </c>
      <c r="AZ676" s="1">
        <v>1680157.17</v>
      </c>
      <c r="BA676" s="1">
        <v>21774.840000000004</v>
      </c>
      <c r="BB676" s="1">
        <v>30.72</v>
      </c>
      <c r="BC676" s="1">
        <v>10245.02</v>
      </c>
    </row>
    <row r="677" spans="1:55" x14ac:dyDescent="0.25">
      <c r="A677" s="143" t="s">
        <v>1369</v>
      </c>
      <c r="B677" s="10" t="s">
        <v>1370</v>
      </c>
      <c r="C677">
        <v>66</v>
      </c>
      <c r="D677" s="1">
        <v>922371.52</v>
      </c>
      <c r="E677" s="1">
        <v>432364.48</v>
      </c>
      <c r="F677" s="12">
        <v>0.468753068177994</v>
      </c>
      <c r="G677" s="28">
        <v>1</v>
      </c>
      <c r="H677" s="1">
        <v>90910.57</v>
      </c>
      <c r="I677" s="1">
        <v>340127.33</v>
      </c>
      <c r="J677" s="1">
        <v>431037.9</v>
      </c>
      <c r="K677" s="30">
        <v>0.91420000000000001</v>
      </c>
      <c r="L677" s="1">
        <v>205092.52</v>
      </c>
      <c r="M677" s="1">
        <v>63210.14</v>
      </c>
      <c r="N677" s="1">
        <v>22936.639999999999</v>
      </c>
      <c r="O677" s="1">
        <v>7584.41</v>
      </c>
      <c r="P677" s="1">
        <v>7008.53</v>
      </c>
      <c r="Q677" s="1">
        <v>18844.900000000001</v>
      </c>
      <c r="R677" s="1">
        <v>3888.4</v>
      </c>
      <c r="S677" s="1">
        <v>8299.18</v>
      </c>
      <c r="T677" s="1">
        <v>7856.5</v>
      </c>
      <c r="U677" s="1">
        <v>5446.33</v>
      </c>
      <c r="V677" s="1">
        <v>11732.06</v>
      </c>
      <c r="W677" s="1">
        <v>10118.950000000001</v>
      </c>
      <c r="X677" s="1">
        <v>9958.49</v>
      </c>
      <c r="Y677" s="1">
        <v>381977.05000000005</v>
      </c>
      <c r="Z677" s="1">
        <v>5940</v>
      </c>
      <c r="AA677" s="1">
        <v>8250</v>
      </c>
      <c r="AB677" s="1">
        <v>17754</v>
      </c>
      <c r="AC677" s="1">
        <v>1914</v>
      </c>
      <c r="AD677" s="1">
        <v>37686</v>
      </c>
      <c r="AE677" s="1">
        <v>43672</v>
      </c>
      <c r="AF677" s="1">
        <v>80982</v>
      </c>
      <c r="AG677" s="1">
        <v>58278</v>
      </c>
      <c r="AH677" s="1">
        <v>178033.82099999997</v>
      </c>
      <c r="AI677" s="1">
        <v>432509.821</v>
      </c>
      <c r="AJ677" s="1">
        <v>59675.22</v>
      </c>
      <c r="AK677" s="1">
        <v>372834.60100000002</v>
      </c>
      <c r="AL677" s="33">
        <v>427389.68100000004</v>
      </c>
      <c r="AM677" s="1">
        <v>16339.95</v>
      </c>
      <c r="AN677" s="1">
        <v>16339.95</v>
      </c>
      <c r="AO677" s="1">
        <v>16993.55</v>
      </c>
      <c r="AP677" s="1">
        <v>16993.55</v>
      </c>
      <c r="AQ677" s="1">
        <v>0</v>
      </c>
      <c r="AR677" s="1">
        <v>0</v>
      </c>
      <c r="AS677" s="1">
        <v>0</v>
      </c>
      <c r="AT677" s="1">
        <v>0</v>
      </c>
      <c r="AU677" s="1">
        <v>0</v>
      </c>
      <c r="AV677" s="1">
        <v>30065.51</v>
      </c>
      <c r="AW677" s="1">
        <v>11930.07</v>
      </c>
      <c r="AX677" s="1">
        <v>4342.13</v>
      </c>
      <c r="AY677" s="1">
        <v>113004.70999999999</v>
      </c>
      <c r="AZ677" s="1">
        <v>922371.52</v>
      </c>
      <c r="BA677" s="1">
        <v>19079.64</v>
      </c>
      <c r="BB677" s="1">
        <v>0</v>
      </c>
      <c r="BC677" s="1">
        <v>9105.65</v>
      </c>
    </row>
    <row r="678" spans="1:55" x14ac:dyDescent="0.25">
      <c r="A678" s="10" t="s">
        <v>1371</v>
      </c>
      <c r="B678" s="10" t="s">
        <v>1372</v>
      </c>
      <c r="C678">
        <v>892.37</v>
      </c>
      <c r="D678" s="1">
        <v>11572739.68</v>
      </c>
      <c r="E678" s="1">
        <v>8055533.2799999993</v>
      </c>
      <c r="F678" s="12">
        <v>0.69607832740950404</v>
      </c>
      <c r="G678" s="28">
        <v>1</v>
      </c>
      <c r="H678" s="1">
        <v>196473.14</v>
      </c>
      <c r="I678" s="1">
        <v>2381409.4099999997</v>
      </c>
      <c r="J678" s="1">
        <v>2577882.5499999998</v>
      </c>
      <c r="K678" s="30">
        <v>0.91420000000000001</v>
      </c>
      <c r="L678" s="1">
        <v>2712334.11</v>
      </c>
      <c r="M678" s="1">
        <v>655710.9</v>
      </c>
      <c r="N678" s="1">
        <v>288994.3</v>
      </c>
      <c r="O678" s="1">
        <v>116853.22</v>
      </c>
      <c r="P678" s="1">
        <v>91723.98</v>
      </c>
      <c r="Q678" s="1">
        <v>202787.12</v>
      </c>
      <c r="R678" s="1">
        <v>65547.37</v>
      </c>
      <c r="S678" s="1">
        <v>106333.25</v>
      </c>
      <c r="T678" s="1">
        <v>129275.24</v>
      </c>
      <c r="U678" s="1">
        <v>77026.77</v>
      </c>
      <c r="V678" s="1">
        <v>193045.8</v>
      </c>
      <c r="W678" s="1">
        <v>166502.73000000001</v>
      </c>
      <c r="X678" s="1">
        <v>127593.15</v>
      </c>
      <c r="Y678" s="1">
        <v>4933727.9400000004</v>
      </c>
      <c r="Z678" s="1">
        <v>79901.099999999991</v>
      </c>
      <c r="AA678" s="1">
        <v>111546.25</v>
      </c>
      <c r="AB678" s="1">
        <v>240047.52999999997</v>
      </c>
      <c r="AC678" s="1">
        <v>25878.729999999996</v>
      </c>
      <c r="AD678" s="1">
        <v>509543.27</v>
      </c>
      <c r="AE678" s="1">
        <v>307486.76</v>
      </c>
      <c r="AF678" s="1">
        <v>1094937.99</v>
      </c>
      <c r="AG678" s="1">
        <v>787962.71</v>
      </c>
      <c r="AH678" s="1">
        <v>2255946.0248700003</v>
      </c>
      <c r="AI678" s="1">
        <v>5413250.3648700006</v>
      </c>
      <c r="AJ678" s="1">
        <v>806854.18</v>
      </c>
      <c r="AK678" s="1">
        <v>4606396.18487</v>
      </c>
      <c r="AL678" s="33">
        <v>5344022.2748699998</v>
      </c>
      <c r="AM678" s="1">
        <v>160131.54</v>
      </c>
      <c r="AN678" s="1">
        <v>160131.54</v>
      </c>
      <c r="AO678" s="1">
        <v>166667.51999999999</v>
      </c>
      <c r="AP678" s="1">
        <v>166667.51999999999</v>
      </c>
      <c r="AQ678" s="1">
        <v>0</v>
      </c>
      <c r="AR678" s="1">
        <v>0</v>
      </c>
      <c r="AS678" s="1">
        <v>0</v>
      </c>
      <c r="AT678" s="1">
        <v>0</v>
      </c>
      <c r="AU678" s="1">
        <v>0</v>
      </c>
      <c r="AV678" s="1">
        <v>413074.02</v>
      </c>
      <c r="AW678" s="1">
        <v>163908.81</v>
      </c>
      <c r="AX678" s="1">
        <v>64408.39</v>
      </c>
      <c r="AY678" s="1">
        <v>1294989.3400000001</v>
      </c>
      <c r="AZ678" s="1">
        <v>11572739.68</v>
      </c>
      <c r="BA678" s="1">
        <v>404535.49</v>
      </c>
      <c r="BB678" s="1">
        <v>33.24</v>
      </c>
      <c r="BC678" s="1">
        <v>217718.79000000004</v>
      </c>
    </row>
    <row r="679" spans="1:55" x14ac:dyDescent="0.25">
      <c r="A679" s="10" t="s">
        <v>1373</v>
      </c>
      <c r="B679" s="10" t="s">
        <v>1374</v>
      </c>
      <c r="C679">
        <v>1132.3</v>
      </c>
      <c r="D679" s="1">
        <v>14091654.630000001</v>
      </c>
      <c r="E679" s="1">
        <v>11987916.1</v>
      </c>
      <c r="F679" s="12">
        <v>0.8507103257043136</v>
      </c>
      <c r="G679" s="28">
        <v>2</v>
      </c>
      <c r="H679" s="1">
        <v>33907.08</v>
      </c>
      <c r="I679" s="1">
        <v>1663611.2</v>
      </c>
      <c r="J679" s="1">
        <v>1697518.28</v>
      </c>
      <c r="K679" s="30">
        <v>0.91420000000000001</v>
      </c>
      <c r="L679" s="1">
        <v>3303993.9</v>
      </c>
      <c r="M679" s="1">
        <v>805092.13</v>
      </c>
      <c r="N679" s="1">
        <v>367765.1</v>
      </c>
      <c r="O679" s="1">
        <v>148745.91</v>
      </c>
      <c r="P679" s="1">
        <v>109278.35</v>
      </c>
      <c r="Q679" s="1">
        <v>258288.47</v>
      </c>
      <c r="R679" s="1">
        <v>83322.929999999993</v>
      </c>
      <c r="S679" s="1">
        <v>135121.03</v>
      </c>
      <c r="T679" s="1">
        <v>164272.41</v>
      </c>
      <c r="U679" s="1">
        <v>97256.02</v>
      </c>
      <c r="V679" s="1">
        <v>245306.82</v>
      </c>
      <c r="W679" s="1">
        <v>211578.05</v>
      </c>
      <c r="X679" s="1">
        <v>162136.67000000001</v>
      </c>
      <c r="Y679" s="1">
        <v>6092157.7899999991</v>
      </c>
      <c r="Z679" s="1">
        <v>101232</v>
      </c>
      <c r="AA679" s="1">
        <v>141537.5</v>
      </c>
      <c r="AB679" s="1">
        <v>304588.7</v>
      </c>
      <c r="AC679" s="1">
        <v>32836.699999999997</v>
      </c>
      <c r="AD679" s="1">
        <v>646543.29999999993</v>
      </c>
      <c r="AE679" s="1">
        <v>398207.1</v>
      </c>
      <c r="AF679" s="1">
        <v>1389332.0999999999</v>
      </c>
      <c r="AG679" s="1">
        <v>999820.89999999991</v>
      </c>
      <c r="AH679" s="1">
        <v>2715879.5103000002</v>
      </c>
      <c r="AI679" s="1">
        <v>6729977.8103</v>
      </c>
      <c r="AJ679" s="1">
        <v>1023791.69</v>
      </c>
      <c r="AK679" s="1">
        <v>5706186.1203000005</v>
      </c>
      <c r="AL679" s="33">
        <v>6642136.4803000009</v>
      </c>
      <c r="AM679" s="1">
        <v>109804.48</v>
      </c>
      <c r="AN679" s="1">
        <v>109804.48</v>
      </c>
      <c r="AO679" s="1">
        <v>114379.67</v>
      </c>
      <c r="AP679" s="1">
        <v>114379.67</v>
      </c>
      <c r="AQ679" s="1">
        <v>17647.14</v>
      </c>
      <c r="AR679" s="1">
        <v>17647.14</v>
      </c>
      <c r="AS679" s="1">
        <v>18300.740000000002</v>
      </c>
      <c r="AT679" s="1">
        <v>18300.740000000002</v>
      </c>
      <c r="AU679" s="1">
        <v>22222.33</v>
      </c>
      <c r="AV679" s="1">
        <v>524839.31000000006</v>
      </c>
      <c r="AW679" s="1">
        <v>208257.56</v>
      </c>
      <c r="AX679" s="1">
        <v>81776.95</v>
      </c>
      <c r="AY679" s="1">
        <v>1357360.2100000002</v>
      </c>
      <c r="AZ679" s="1">
        <v>14091654.630000001</v>
      </c>
      <c r="BA679" s="1">
        <v>98751.43</v>
      </c>
      <c r="BB679" s="1">
        <v>666.68</v>
      </c>
      <c r="BC679" s="1">
        <v>239790.29</v>
      </c>
    </row>
    <row r="680" spans="1:55" x14ac:dyDescent="0.25">
      <c r="A680" s="10" t="s">
        <v>1375</v>
      </c>
      <c r="B680" s="10" t="s">
        <v>1376</v>
      </c>
      <c r="C680">
        <v>2398.88</v>
      </c>
      <c r="D680" s="1">
        <v>29573953.309999999</v>
      </c>
      <c r="E680" s="1">
        <v>19782362.870000001</v>
      </c>
      <c r="F680" s="12">
        <v>0.66891168260926703</v>
      </c>
      <c r="G680" s="28">
        <v>1</v>
      </c>
      <c r="H680" s="1">
        <v>800626.41</v>
      </c>
      <c r="I680" s="1">
        <v>8297858.1799999997</v>
      </c>
      <c r="J680" s="1">
        <v>9098484.5899999999</v>
      </c>
      <c r="K680" s="30">
        <v>0.91420000000000001</v>
      </c>
      <c r="L680" s="1">
        <v>6972558.4900000002</v>
      </c>
      <c r="M680" s="1">
        <v>1694337.08</v>
      </c>
      <c r="N680" s="1">
        <v>779970.58</v>
      </c>
      <c r="O680" s="1">
        <v>316011.51</v>
      </c>
      <c r="P680" s="1">
        <v>228290.25</v>
      </c>
      <c r="Q680" s="1">
        <v>551687.6</v>
      </c>
      <c r="R680" s="1">
        <v>176644.61</v>
      </c>
      <c r="S680" s="1">
        <v>286840.43</v>
      </c>
      <c r="T680" s="1">
        <v>349257.43</v>
      </c>
      <c r="U680" s="1">
        <v>207220.16</v>
      </c>
      <c r="V680" s="1">
        <v>521543.64</v>
      </c>
      <c r="W680" s="1">
        <v>449833.35</v>
      </c>
      <c r="X680" s="1">
        <v>344190.32</v>
      </c>
      <c r="Y680" s="1">
        <v>12878385.449999999</v>
      </c>
      <c r="Z680" s="1">
        <v>214931.7</v>
      </c>
      <c r="AA680" s="1">
        <v>299860</v>
      </c>
      <c r="AB680" s="1">
        <v>645298.72</v>
      </c>
      <c r="AC680" s="1">
        <v>69567.520000000004</v>
      </c>
      <c r="AD680" s="1">
        <v>1369760.48</v>
      </c>
      <c r="AE680" s="1">
        <v>839104.25999999989</v>
      </c>
      <c r="AF680" s="1">
        <v>2943425.76</v>
      </c>
      <c r="AG680" s="1">
        <v>2118211.04</v>
      </c>
      <c r="AH680" s="1">
        <v>5686336.4128799997</v>
      </c>
      <c r="AI680" s="1">
        <v>14186495.89288</v>
      </c>
      <c r="AJ680" s="1">
        <v>2168995.3199999998</v>
      </c>
      <c r="AK680" s="1">
        <v>12017500.57288</v>
      </c>
      <c r="AL680" s="33">
        <v>14000396.092879999</v>
      </c>
      <c r="AM680" s="1">
        <v>223530.56</v>
      </c>
      <c r="AN680" s="1">
        <v>223530.56</v>
      </c>
      <c r="AO680" s="1">
        <v>232680.94</v>
      </c>
      <c r="AP680" s="1">
        <v>232680.94</v>
      </c>
      <c r="AQ680" s="1">
        <v>10457.57</v>
      </c>
      <c r="AR680" s="1">
        <v>10457.57</v>
      </c>
      <c r="AS680" s="1">
        <v>11111.16</v>
      </c>
      <c r="AT680" s="1">
        <v>11111.16</v>
      </c>
      <c r="AU680" s="1">
        <v>13725.56</v>
      </c>
      <c r="AV680" s="1">
        <v>1111770.44</v>
      </c>
      <c r="AW680" s="1">
        <v>441153.32</v>
      </c>
      <c r="AX680" s="1">
        <v>172961.87</v>
      </c>
      <c r="AY680" s="1">
        <v>2695171.65</v>
      </c>
      <c r="AZ680" s="1">
        <v>29573953.309999999</v>
      </c>
      <c r="BA680" s="1">
        <v>313411.47000000003</v>
      </c>
      <c r="BB680" s="1">
        <v>4104.83</v>
      </c>
      <c r="BC680" s="1">
        <v>657766.82000000007</v>
      </c>
    </row>
    <row r="681" spans="1:55" x14ac:dyDescent="0.25">
      <c r="A681" s="10" t="s">
        <v>1377</v>
      </c>
      <c r="B681" s="10" t="s">
        <v>1378</v>
      </c>
      <c r="C681">
        <v>638.53</v>
      </c>
      <c r="D681" s="1">
        <v>8202408.9000000004</v>
      </c>
      <c r="E681" s="1">
        <v>6506878.2699999996</v>
      </c>
      <c r="F681" s="12">
        <v>0.79328869717772776</v>
      </c>
      <c r="G681" s="28">
        <v>2</v>
      </c>
      <c r="H681" s="1">
        <v>28492.67</v>
      </c>
      <c r="I681" s="1">
        <v>1585119.1</v>
      </c>
      <c r="J681" s="1">
        <v>1613611.77</v>
      </c>
      <c r="K681" s="30">
        <v>0.91420000000000001</v>
      </c>
      <c r="L681" s="1">
        <v>1913213.69</v>
      </c>
      <c r="M681" s="1">
        <v>468647.28</v>
      </c>
      <c r="N681" s="1">
        <v>206964.35</v>
      </c>
      <c r="O681" s="1">
        <v>82836.149999999994</v>
      </c>
      <c r="P681" s="1">
        <v>64498.29</v>
      </c>
      <c r="Q681" s="1">
        <v>146113.35</v>
      </c>
      <c r="R681" s="1">
        <v>46105.35</v>
      </c>
      <c r="S681" s="1">
        <v>76248.72</v>
      </c>
      <c r="T681" s="1">
        <v>91421.17</v>
      </c>
      <c r="U681" s="1">
        <v>54722.720000000001</v>
      </c>
      <c r="V681" s="1">
        <v>136518.57999999999</v>
      </c>
      <c r="W681" s="1">
        <v>117747.78</v>
      </c>
      <c r="X681" s="1">
        <v>91493.62</v>
      </c>
      <c r="Y681" s="1">
        <v>3496531.0500000003</v>
      </c>
      <c r="Z681" s="1">
        <v>57010.499999999993</v>
      </c>
      <c r="AA681" s="1">
        <v>79816.25</v>
      </c>
      <c r="AB681" s="1">
        <v>171764.57</v>
      </c>
      <c r="AC681" s="1">
        <v>18517.370000000003</v>
      </c>
      <c r="AD681" s="1">
        <v>364600.63</v>
      </c>
      <c r="AE681" s="1">
        <v>227596.62</v>
      </c>
      <c r="AF681" s="1">
        <v>783476.31</v>
      </c>
      <c r="AG681" s="1">
        <v>563821.99</v>
      </c>
      <c r="AH681" s="1">
        <v>1593307.3740300001</v>
      </c>
      <c r="AI681" s="1">
        <v>3859911.6140300003</v>
      </c>
      <c r="AJ681" s="1">
        <v>577339.67000000004</v>
      </c>
      <c r="AK681" s="1">
        <v>3282571.9440299999</v>
      </c>
      <c r="AL681" s="33">
        <v>3810375.8640299998</v>
      </c>
      <c r="AM681" s="1">
        <v>105229.3</v>
      </c>
      <c r="AN681" s="1">
        <v>105229.3</v>
      </c>
      <c r="AO681" s="1">
        <v>109804.48</v>
      </c>
      <c r="AP681" s="1">
        <v>109804.48</v>
      </c>
      <c r="AQ681" s="1">
        <v>1307.19</v>
      </c>
      <c r="AR681" s="1">
        <v>1307.19</v>
      </c>
      <c r="AS681" s="1">
        <v>1307.19</v>
      </c>
      <c r="AT681" s="1">
        <v>1307.19</v>
      </c>
      <c r="AU681" s="1">
        <v>1960.79</v>
      </c>
      <c r="AV681" s="1">
        <v>295426.36</v>
      </c>
      <c r="AW681" s="1">
        <v>117225.92</v>
      </c>
      <c r="AX681" s="1">
        <v>45592.46</v>
      </c>
      <c r="AY681" s="1">
        <v>895501.85</v>
      </c>
      <c r="AZ681" s="1">
        <v>8202408.9000000004</v>
      </c>
      <c r="BA681" s="1">
        <v>171091.4</v>
      </c>
      <c r="BB681" s="1">
        <v>31.34</v>
      </c>
      <c r="BC681" s="1">
        <v>175441.62000000002</v>
      </c>
    </row>
    <row r="682" spans="1:55" x14ac:dyDescent="0.25">
      <c r="A682" s="10" t="s">
        <v>1379</v>
      </c>
      <c r="B682" s="10" t="s">
        <v>1380</v>
      </c>
      <c r="C682">
        <v>927.46</v>
      </c>
      <c r="D682" s="1">
        <v>11684955.07</v>
      </c>
      <c r="E682" s="1">
        <v>8915787.0899999999</v>
      </c>
      <c r="F682" s="12">
        <v>0.76301423810267155</v>
      </c>
      <c r="G682" s="28">
        <v>2</v>
      </c>
      <c r="H682" s="1">
        <v>43588.19</v>
      </c>
      <c r="I682" s="1">
        <v>2129101.86</v>
      </c>
      <c r="J682" s="1">
        <v>2172690.0499999998</v>
      </c>
      <c r="K682" s="30">
        <v>0.91420000000000001</v>
      </c>
      <c r="L682" s="1">
        <v>2728821.6</v>
      </c>
      <c r="M682" s="1">
        <v>675485.46</v>
      </c>
      <c r="N682" s="1">
        <v>303028.36</v>
      </c>
      <c r="O682" s="1">
        <v>120700.84</v>
      </c>
      <c r="P682" s="1">
        <v>90618.16</v>
      </c>
      <c r="Q682" s="1">
        <v>218149.62</v>
      </c>
      <c r="R682" s="1">
        <v>67769.31</v>
      </c>
      <c r="S682" s="1">
        <v>111001.54</v>
      </c>
      <c r="T682" s="1">
        <v>132846.38</v>
      </c>
      <c r="U682" s="1">
        <v>79620.259999999995</v>
      </c>
      <c r="V682" s="1">
        <v>198378.56</v>
      </c>
      <c r="W682" s="1">
        <v>171102.25</v>
      </c>
      <c r="X682" s="1">
        <v>133194.79999999999</v>
      </c>
      <c r="Y682" s="1">
        <v>5030717.1399999987</v>
      </c>
      <c r="Z682" s="1">
        <v>82856.7</v>
      </c>
      <c r="AA682" s="1">
        <v>115932.5</v>
      </c>
      <c r="AB682" s="1">
        <v>249486.74</v>
      </c>
      <c r="AC682" s="1">
        <v>26896.339999999997</v>
      </c>
      <c r="AD682" s="1">
        <v>529579.66</v>
      </c>
      <c r="AE682" s="1">
        <v>344389.61</v>
      </c>
      <c r="AF682" s="1">
        <v>1137993.42</v>
      </c>
      <c r="AG682" s="1">
        <v>818947.17999999993</v>
      </c>
      <c r="AH682" s="1">
        <v>2255024.6094599995</v>
      </c>
      <c r="AI682" s="1">
        <v>5561106.7594599985</v>
      </c>
      <c r="AJ682" s="1">
        <v>838581.5</v>
      </c>
      <c r="AK682" s="1">
        <v>4722525.2594600003</v>
      </c>
      <c r="AL682" s="33">
        <v>5489156.4594600005</v>
      </c>
      <c r="AM682" s="1">
        <v>120262.05</v>
      </c>
      <c r="AN682" s="1">
        <v>120262.05</v>
      </c>
      <c r="AO682" s="1">
        <v>125490.84</v>
      </c>
      <c r="AP682" s="1">
        <v>125490.84</v>
      </c>
      <c r="AQ682" s="1">
        <v>1307.19</v>
      </c>
      <c r="AR682" s="1">
        <v>1307.19</v>
      </c>
      <c r="AS682" s="1">
        <v>1307.19</v>
      </c>
      <c r="AT682" s="1">
        <v>1307.19</v>
      </c>
      <c r="AU682" s="1">
        <v>1960.79</v>
      </c>
      <c r="AV682" s="1">
        <v>429413.98</v>
      </c>
      <c r="AW682" s="1">
        <v>170392.55</v>
      </c>
      <c r="AX682" s="1">
        <v>66579.460000000006</v>
      </c>
      <c r="AY682" s="1">
        <v>1165081.32</v>
      </c>
      <c r="AZ682" s="1">
        <v>11684955.07</v>
      </c>
      <c r="BA682" s="1">
        <v>130957.06999999999</v>
      </c>
      <c r="BB682" s="1">
        <v>131.39000000000001</v>
      </c>
      <c r="BC682" s="1">
        <v>204230.02</v>
      </c>
    </row>
    <row r="683" spans="1:55" x14ac:dyDescent="0.25">
      <c r="A683" s="10" t="s">
        <v>1381</v>
      </c>
      <c r="B683" s="10" t="s">
        <v>1382</v>
      </c>
      <c r="C683">
        <v>935.38</v>
      </c>
      <c r="D683" s="1">
        <v>12112417.08</v>
      </c>
      <c r="E683" s="1">
        <v>8216061.5800000001</v>
      </c>
      <c r="F683" s="12">
        <v>0.67831726118202662</v>
      </c>
      <c r="G683" s="28">
        <v>1</v>
      </c>
      <c r="H683" s="1">
        <v>287285.18</v>
      </c>
      <c r="I683" s="1">
        <v>3130362.56</v>
      </c>
      <c r="J683" s="1">
        <v>3417647.74</v>
      </c>
      <c r="K683" s="30">
        <v>0.91420000000000001</v>
      </c>
      <c r="L683" s="1">
        <v>2825557.46</v>
      </c>
      <c r="M683" s="1">
        <v>680165.19</v>
      </c>
      <c r="N683" s="1">
        <v>302879.28000000003</v>
      </c>
      <c r="O683" s="1">
        <v>123172.91</v>
      </c>
      <c r="P683" s="1">
        <v>95940.62</v>
      </c>
      <c r="Q683" s="1">
        <v>213138.81</v>
      </c>
      <c r="R683" s="1">
        <v>68880.28</v>
      </c>
      <c r="S683" s="1">
        <v>111260.89</v>
      </c>
      <c r="T683" s="1">
        <v>136417.51999999999</v>
      </c>
      <c r="U683" s="1">
        <v>80657.66</v>
      </c>
      <c r="V683" s="1">
        <v>203711.32</v>
      </c>
      <c r="W683" s="1">
        <v>175701.78</v>
      </c>
      <c r="X683" s="1">
        <v>133506.01</v>
      </c>
      <c r="Y683" s="1">
        <v>5150989.7299999995</v>
      </c>
      <c r="Z683" s="1">
        <v>83412</v>
      </c>
      <c r="AA683" s="1">
        <v>116922.5</v>
      </c>
      <c r="AB683" s="1">
        <v>251617.21999999997</v>
      </c>
      <c r="AC683" s="1">
        <v>27126.02</v>
      </c>
      <c r="AD683" s="1">
        <v>534101.98</v>
      </c>
      <c r="AE683" s="1">
        <v>316788.03999999998</v>
      </c>
      <c r="AF683" s="1">
        <v>1147711.2599999998</v>
      </c>
      <c r="AG683" s="1">
        <v>825940.54</v>
      </c>
      <c r="AH683" s="1">
        <v>2361703.03938</v>
      </c>
      <c r="AI683" s="1">
        <v>5665322.5993799996</v>
      </c>
      <c r="AJ683" s="1">
        <v>845742.53</v>
      </c>
      <c r="AK683" s="1">
        <v>4819580.0693799984</v>
      </c>
      <c r="AL683" s="33">
        <v>5592757.8893799987</v>
      </c>
      <c r="AM683" s="1">
        <v>169935.51</v>
      </c>
      <c r="AN683" s="1">
        <v>169935.51</v>
      </c>
      <c r="AO683" s="1">
        <v>176471.49</v>
      </c>
      <c r="AP683" s="1">
        <v>176471.49</v>
      </c>
      <c r="AQ683" s="1">
        <v>653.59</v>
      </c>
      <c r="AR683" s="1">
        <v>653.59</v>
      </c>
      <c r="AS683" s="1">
        <v>653.59</v>
      </c>
      <c r="AT683" s="1">
        <v>653.59</v>
      </c>
      <c r="AU683" s="1">
        <v>653.59</v>
      </c>
      <c r="AV683" s="1">
        <v>433335.57</v>
      </c>
      <c r="AW683" s="1">
        <v>171948.65</v>
      </c>
      <c r="AX683" s="1">
        <v>67303.149999999994</v>
      </c>
      <c r="AY683" s="1">
        <v>1368669.3199999996</v>
      </c>
      <c r="AZ683" s="1">
        <v>12112417.08</v>
      </c>
      <c r="BA683" s="1">
        <v>379611.91000000003</v>
      </c>
      <c r="BB683" s="1">
        <v>196.99</v>
      </c>
      <c r="BC683" s="1">
        <v>243202.08000000002</v>
      </c>
    </row>
    <row r="684" spans="1:55" x14ac:dyDescent="0.25">
      <c r="A684" s="10" t="s">
        <v>1383</v>
      </c>
      <c r="B684" s="10" t="s">
        <v>1384</v>
      </c>
      <c r="C684">
        <v>7966.31</v>
      </c>
      <c r="D684" s="1">
        <v>117526850.84999999</v>
      </c>
      <c r="E684" s="1">
        <v>81503019.300000012</v>
      </c>
      <c r="F684" s="12">
        <v>0.69348424390289032</v>
      </c>
      <c r="G684" s="28">
        <v>1</v>
      </c>
      <c r="H684" s="1">
        <v>2503255.1800000002</v>
      </c>
      <c r="I684" s="1">
        <v>56597253.809999995</v>
      </c>
      <c r="J684" s="1">
        <v>59100508.989999995</v>
      </c>
      <c r="K684" s="30">
        <v>0.91420000000000001</v>
      </c>
      <c r="L684" s="1">
        <v>26850679.969999999</v>
      </c>
      <c r="M684" s="1">
        <v>6333234.5899999999</v>
      </c>
      <c r="N684" s="1">
        <v>2577190.2200000002</v>
      </c>
      <c r="O684" s="1">
        <v>1060612.03</v>
      </c>
      <c r="P684" s="1">
        <v>988396.26</v>
      </c>
      <c r="Q684" s="1">
        <v>1756157.05</v>
      </c>
      <c r="R684" s="1">
        <v>589370.86</v>
      </c>
      <c r="S684" s="1">
        <v>948440.74</v>
      </c>
      <c r="T684" s="1">
        <v>1179190.24</v>
      </c>
      <c r="U684" s="1">
        <v>688313.3</v>
      </c>
      <c r="V684" s="1">
        <v>1760876.41</v>
      </c>
      <c r="W684" s="1">
        <v>1518762.5</v>
      </c>
      <c r="X684" s="1">
        <v>1138068.72</v>
      </c>
      <c r="Y684" s="1">
        <v>47389292.889999993</v>
      </c>
      <c r="Z684" s="1">
        <v>709348.5</v>
      </c>
      <c r="AA684" s="1">
        <v>995788.75</v>
      </c>
      <c r="AB684" s="1">
        <v>2142937.3899999997</v>
      </c>
      <c r="AC684" s="1">
        <v>231022.99</v>
      </c>
      <c r="AD684" s="1">
        <v>4548763.01</v>
      </c>
      <c r="AE684" s="1">
        <v>2510428.0300000003</v>
      </c>
      <c r="AF684" s="1">
        <v>9774662.370000001</v>
      </c>
      <c r="AG684" s="1">
        <v>7034251.7299999995</v>
      </c>
      <c r="AH684" s="1">
        <v>23668460.796809997</v>
      </c>
      <c r="AI684" s="1">
        <v>51615663.566809997</v>
      </c>
      <c r="AJ684" s="1">
        <v>7202898.5099999998</v>
      </c>
      <c r="AK684" s="1">
        <v>44412765.056809999</v>
      </c>
      <c r="AL684" s="33">
        <v>50997654.866810001</v>
      </c>
      <c r="AM684" s="1">
        <v>3172565.41</v>
      </c>
      <c r="AN684" s="1">
        <v>3172565.41</v>
      </c>
      <c r="AO684" s="1">
        <v>3304592.23</v>
      </c>
      <c r="AP684" s="1">
        <v>3304592.23</v>
      </c>
      <c r="AQ684" s="1">
        <v>84967.75</v>
      </c>
      <c r="AR684" s="1">
        <v>84967.75</v>
      </c>
      <c r="AS684" s="1">
        <v>88235.74</v>
      </c>
      <c r="AT684" s="1">
        <v>88235.74</v>
      </c>
      <c r="AU684" s="1">
        <v>105882.89</v>
      </c>
      <c r="AV684" s="1">
        <v>3692175.93</v>
      </c>
      <c r="AW684" s="1">
        <v>1465064.74</v>
      </c>
      <c r="AX684" s="1">
        <v>576057.13</v>
      </c>
      <c r="AY684" s="1">
        <v>19139902.949999999</v>
      </c>
      <c r="AZ684" s="1">
        <v>117526850.84999999</v>
      </c>
      <c r="BA684" s="1">
        <v>22684921.830000002</v>
      </c>
      <c r="BB684" s="1">
        <v>83713.31</v>
      </c>
      <c r="BC684" s="1">
        <v>2936399.6299999994</v>
      </c>
    </row>
    <row r="685" spans="1:55" x14ac:dyDescent="0.25">
      <c r="A685" s="10" t="s">
        <v>1385</v>
      </c>
      <c r="B685" s="10" t="s">
        <v>1386</v>
      </c>
      <c r="C685">
        <v>264.12</v>
      </c>
      <c r="D685" s="1">
        <v>3424853.68</v>
      </c>
      <c r="E685" s="1">
        <v>3568430.1599999997</v>
      </c>
      <c r="F685" s="12">
        <v>1.0419219310998418</v>
      </c>
      <c r="G685" s="28">
        <v>4</v>
      </c>
      <c r="H685" s="1">
        <v>263.52999999999997</v>
      </c>
      <c r="I685" s="1">
        <v>432573.44000000006</v>
      </c>
      <c r="J685" s="1">
        <v>432836.97000000009</v>
      </c>
      <c r="K685" s="30">
        <v>0.9</v>
      </c>
      <c r="L685" s="1">
        <v>809134.29</v>
      </c>
      <c r="M685" s="1">
        <v>197925.89</v>
      </c>
      <c r="N685" s="1">
        <v>83588.240000000005</v>
      </c>
      <c r="O685" s="1">
        <v>33146.400000000001</v>
      </c>
      <c r="P685" s="1">
        <v>27923.68</v>
      </c>
      <c r="Q685" s="1">
        <v>58546.35</v>
      </c>
      <c r="R685" s="1">
        <v>18046.310000000001</v>
      </c>
      <c r="S685" s="1">
        <v>30893.84</v>
      </c>
      <c r="T685" s="1">
        <v>36562.959999999999</v>
      </c>
      <c r="U685" s="1">
        <v>21957.599999999999</v>
      </c>
      <c r="V685" s="1">
        <v>54599.22</v>
      </c>
      <c r="W685" s="1">
        <v>47092.03</v>
      </c>
      <c r="X685" s="1">
        <v>37070.639999999999</v>
      </c>
      <c r="Y685" s="1">
        <v>1456487.4500000002</v>
      </c>
      <c r="Z685" s="1">
        <v>23606.1</v>
      </c>
      <c r="AA685" s="1">
        <v>33015</v>
      </c>
      <c r="AB685" s="1">
        <v>71048.28</v>
      </c>
      <c r="AC685" s="1">
        <v>7659.48</v>
      </c>
      <c r="AD685" s="1">
        <v>75406.25</v>
      </c>
      <c r="AE685" s="1">
        <v>93863.249999999985</v>
      </c>
      <c r="AF685" s="1">
        <v>324075.24</v>
      </c>
      <c r="AG685" s="1">
        <v>233217.96000000002</v>
      </c>
      <c r="AH685" s="1">
        <v>693461.95511999994</v>
      </c>
      <c r="AI685" s="1">
        <v>1555353.5151200001</v>
      </c>
      <c r="AJ685" s="1">
        <v>238809.38</v>
      </c>
      <c r="AK685" s="1">
        <v>1316544.1351200002</v>
      </c>
      <c r="AL685" s="33">
        <v>1531472.5751200002</v>
      </c>
      <c r="AM685" s="1">
        <v>61127.37</v>
      </c>
      <c r="AN685" s="1">
        <v>61127.37</v>
      </c>
      <c r="AO685" s="1">
        <v>63701.15</v>
      </c>
      <c r="AP685" s="1">
        <v>63701.15</v>
      </c>
      <c r="AQ685" s="1">
        <v>0</v>
      </c>
      <c r="AR685" s="1">
        <v>0</v>
      </c>
      <c r="AS685" s="1">
        <v>0</v>
      </c>
      <c r="AT685" s="1">
        <v>0</v>
      </c>
      <c r="AU685" s="1">
        <v>643.44000000000005</v>
      </c>
      <c r="AV685" s="1">
        <v>120324.4</v>
      </c>
      <c r="AW685" s="1">
        <v>47745.02</v>
      </c>
      <c r="AX685" s="1">
        <v>18523.669999999998</v>
      </c>
      <c r="AY685" s="1">
        <v>436893.57</v>
      </c>
      <c r="AZ685" s="1">
        <v>3424853.68</v>
      </c>
      <c r="BA685" s="1">
        <v>161317.35999999999</v>
      </c>
      <c r="BB685" s="1">
        <v>1.6400000000000001</v>
      </c>
      <c r="BC685" s="1">
        <v>79122.659999999989</v>
      </c>
    </row>
    <row r="686" spans="1:55" x14ac:dyDescent="0.25">
      <c r="A686" s="10" t="s">
        <v>1387</v>
      </c>
      <c r="B686" s="10" t="s">
        <v>1388</v>
      </c>
      <c r="C686">
        <v>1558.39</v>
      </c>
      <c r="D686" s="1">
        <v>18721746.34</v>
      </c>
      <c r="E686" s="1">
        <v>24692634.079999998</v>
      </c>
      <c r="F686" s="12">
        <v>1.3189279264639369</v>
      </c>
      <c r="G686" s="28">
        <v>4</v>
      </c>
      <c r="H686" s="1">
        <v>1440.61</v>
      </c>
      <c r="I686" s="1">
        <v>1019644.3200000001</v>
      </c>
      <c r="J686" s="1">
        <v>1021084.93</v>
      </c>
      <c r="K686" s="30">
        <v>0.9</v>
      </c>
      <c r="L686" s="1">
        <v>4511518.99</v>
      </c>
      <c r="M686" s="1">
        <v>1096676.05</v>
      </c>
      <c r="N686" s="1">
        <v>498606.75</v>
      </c>
      <c r="O686" s="1">
        <v>202376.62</v>
      </c>
      <c r="P686" s="1">
        <v>147691.91</v>
      </c>
      <c r="Q686" s="1">
        <v>347952.44</v>
      </c>
      <c r="R686" s="1">
        <v>112652.74</v>
      </c>
      <c r="S686" s="1">
        <v>183320.47</v>
      </c>
      <c r="T686" s="1">
        <v>223596.61</v>
      </c>
      <c r="U686" s="1">
        <v>132256.26999999999</v>
      </c>
      <c r="V686" s="1">
        <v>333895.23</v>
      </c>
      <c r="W686" s="1">
        <v>287985.88</v>
      </c>
      <c r="X686" s="1">
        <v>219972.94</v>
      </c>
      <c r="Y686" s="1">
        <v>8298502.9000000004</v>
      </c>
      <c r="Z686" s="1">
        <v>139692.6</v>
      </c>
      <c r="AA686" s="1">
        <v>194798.74999999997</v>
      </c>
      <c r="AB686" s="1">
        <v>419206.91000000003</v>
      </c>
      <c r="AC686" s="1">
        <v>45193.31</v>
      </c>
      <c r="AD686" s="1">
        <v>444920.34</v>
      </c>
      <c r="AE686" s="1">
        <v>543398.46</v>
      </c>
      <c r="AF686" s="1">
        <v>1912144.53</v>
      </c>
      <c r="AG686" s="1">
        <v>1376058.3699999999</v>
      </c>
      <c r="AH686" s="1">
        <v>3726922.6608899995</v>
      </c>
      <c r="AI686" s="1">
        <v>8802335.9308899995</v>
      </c>
      <c r="AJ686" s="1">
        <v>1409049.48</v>
      </c>
      <c r="AK686" s="1">
        <v>7393286.4508899972</v>
      </c>
      <c r="AL686" s="33">
        <v>8661430.9808899965</v>
      </c>
      <c r="AM686" s="1">
        <v>159574.6</v>
      </c>
      <c r="AN686" s="1">
        <v>159574.6</v>
      </c>
      <c r="AO686" s="1">
        <v>166009.06</v>
      </c>
      <c r="AP686" s="1">
        <v>166009.06</v>
      </c>
      <c r="AQ686" s="1">
        <v>1286.8900000000001</v>
      </c>
      <c r="AR686" s="1">
        <v>1286.8900000000001</v>
      </c>
      <c r="AS686" s="1">
        <v>1286.8900000000001</v>
      </c>
      <c r="AT686" s="1">
        <v>1286.8900000000001</v>
      </c>
      <c r="AU686" s="1">
        <v>1930.33</v>
      </c>
      <c r="AV686" s="1">
        <v>711007.83</v>
      </c>
      <c r="AW686" s="1">
        <v>282129.7</v>
      </c>
      <c r="AX686" s="1">
        <v>110429.59</v>
      </c>
      <c r="AY686" s="1">
        <v>1761812.33</v>
      </c>
      <c r="AZ686" s="1">
        <v>18721746.34</v>
      </c>
      <c r="BA686" s="1">
        <v>108389.55</v>
      </c>
      <c r="BB686" s="1">
        <v>2.75</v>
      </c>
      <c r="BC686" s="1">
        <v>405872.56</v>
      </c>
    </row>
    <row r="687" spans="1:55" x14ac:dyDescent="0.25">
      <c r="A687" s="10" t="s">
        <v>1389</v>
      </c>
      <c r="B687" s="10" t="s">
        <v>1390</v>
      </c>
      <c r="C687">
        <v>172.82</v>
      </c>
      <c r="D687" s="1">
        <v>2210034.4500000002</v>
      </c>
      <c r="E687" s="1">
        <v>3074633.02</v>
      </c>
      <c r="F687" s="12">
        <v>1.3912149740471238</v>
      </c>
      <c r="G687" s="28">
        <v>4</v>
      </c>
      <c r="H687" s="1">
        <v>170.05</v>
      </c>
      <c r="I687" s="1">
        <v>190962.88999999998</v>
      </c>
      <c r="J687" s="1">
        <v>191132.93999999997</v>
      </c>
      <c r="K687" s="30">
        <v>0.9</v>
      </c>
      <c r="L687" s="1">
        <v>522951.2</v>
      </c>
      <c r="M687" s="1">
        <v>127468.59</v>
      </c>
      <c r="N687" s="1">
        <v>53940.03</v>
      </c>
      <c r="O687" s="1">
        <v>21658.76</v>
      </c>
      <c r="P687" s="1">
        <v>17897.939999999999</v>
      </c>
      <c r="Q687" s="1">
        <v>39412.78</v>
      </c>
      <c r="R687" s="1">
        <v>12030.87</v>
      </c>
      <c r="S687" s="1">
        <v>20170.349999999999</v>
      </c>
      <c r="T687" s="1">
        <v>23906.55</v>
      </c>
      <c r="U687" s="1">
        <v>14297.97</v>
      </c>
      <c r="V687" s="1">
        <v>35699.49</v>
      </c>
      <c r="W687" s="1">
        <v>30790.94</v>
      </c>
      <c r="X687" s="1">
        <v>24203.15</v>
      </c>
      <c r="Y687" s="1">
        <v>944428.62</v>
      </c>
      <c r="Z687" s="1">
        <v>15434.099999999999</v>
      </c>
      <c r="AA687" s="1">
        <v>21602.5</v>
      </c>
      <c r="AB687" s="1">
        <v>46488.58</v>
      </c>
      <c r="AC687" s="1">
        <v>5011.78</v>
      </c>
      <c r="AD687" s="1">
        <v>49340.1</v>
      </c>
      <c r="AE687" s="1">
        <v>61595.65</v>
      </c>
      <c r="AF687" s="1">
        <v>212050.13999999998</v>
      </c>
      <c r="AG687" s="1">
        <v>152600.06</v>
      </c>
      <c r="AH687" s="1">
        <v>446068.06482000003</v>
      </c>
      <c r="AI687" s="1">
        <v>1010190.9748199999</v>
      </c>
      <c r="AJ687" s="1">
        <v>156258.65</v>
      </c>
      <c r="AK687" s="1">
        <v>853932.32481999998</v>
      </c>
      <c r="AL687" s="33">
        <v>994565.10482000001</v>
      </c>
      <c r="AM687" s="1">
        <v>36676.42</v>
      </c>
      <c r="AN687" s="1">
        <v>36676.42</v>
      </c>
      <c r="AO687" s="1">
        <v>37963.31</v>
      </c>
      <c r="AP687" s="1">
        <v>37963.31</v>
      </c>
      <c r="AQ687" s="1">
        <v>0</v>
      </c>
      <c r="AR687" s="1">
        <v>0</v>
      </c>
      <c r="AS687" s="1">
        <v>0</v>
      </c>
      <c r="AT687" s="1">
        <v>0</v>
      </c>
      <c r="AU687" s="1">
        <v>0</v>
      </c>
      <c r="AV687" s="1">
        <v>78500.41</v>
      </c>
      <c r="AW687" s="1">
        <v>31149.16</v>
      </c>
      <c r="AX687" s="1">
        <v>12111.63</v>
      </c>
      <c r="AY687" s="1">
        <v>271040.65999999997</v>
      </c>
      <c r="AZ687" s="1">
        <v>2210034.4500000002</v>
      </c>
      <c r="BA687" s="1">
        <v>74415.640000000014</v>
      </c>
      <c r="BB687" s="1">
        <v>0</v>
      </c>
      <c r="BC687" s="1">
        <v>50875.840000000011</v>
      </c>
    </row>
    <row r="688" spans="1:55" x14ac:dyDescent="0.25">
      <c r="A688" s="10" t="s">
        <v>1391</v>
      </c>
      <c r="B688" s="10" t="s">
        <v>1392</v>
      </c>
      <c r="C688">
        <v>434.97</v>
      </c>
      <c r="D688" s="1">
        <v>5485610.5700000003</v>
      </c>
      <c r="E688" s="1">
        <v>4982712.3499999996</v>
      </c>
      <c r="F688" s="12">
        <v>0.9083241120413692</v>
      </c>
      <c r="G688" s="28">
        <v>3</v>
      </c>
      <c r="H688" s="1">
        <v>8989.85</v>
      </c>
      <c r="I688" s="1">
        <v>1389785.9799999995</v>
      </c>
      <c r="J688" s="1">
        <v>1398775.8299999996</v>
      </c>
      <c r="K688" s="30">
        <v>0.9</v>
      </c>
      <c r="L688" s="1">
        <v>1286623.96</v>
      </c>
      <c r="M688" s="1">
        <v>316208.42</v>
      </c>
      <c r="N688" s="1">
        <v>139025.35999999999</v>
      </c>
      <c r="O688" s="1">
        <v>55508.57</v>
      </c>
      <c r="P688" s="1">
        <v>42709.21</v>
      </c>
      <c r="Q688" s="1">
        <v>97480.36</v>
      </c>
      <c r="R688" s="1">
        <v>31170.9</v>
      </c>
      <c r="S688" s="1">
        <v>51064.2</v>
      </c>
      <c r="T688" s="1">
        <v>61172.65</v>
      </c>
      <c r="U688" s="1">
        <v>36510.9</v>
      </c>
      <c r="V688" s="1">
        <v>91348.69</v>
      </c>
      <c r="W688" s="1">
        <v>78788.59</v>
      </c>
      <c r="X688" s="1">
        <v>61273.8</v>
      </c>
      <c r="Y688" s="1">
        <v>2348885.6099999994</v>
      </c>
      <c r="Z688" s="1">
        <v>39012.299999999996</v>
      </c>
      <c r="AA688" s="1">
        <v>54371.25</v>
      </c>
      <c r="AB688" s="1">
        <v>117006.93</v>
      </c>
      <c r="AC688" s="1">
        <v>12614.129999999997</v>
      </c>
      <c r="AD688" s="1">
        <v>248367.87</v>
      </c>
      <c r="AE688" s="1">
        <v>157366.10999999999</v>
      </c>
      <c r="AF688" s="1">
        <v>533708.18999999994</v>
      </c>
      <c r="AG688" s="1">
        <v>384078.51</v>
      </c>
      <c r="AH688" s="1">
        <v>1072415.7254699999</v>
      </c>
      <c r="AI688" s="1">
        <v>2618941.01547</v>
      </c>
      <c r="AJ688" s="1">
        <v>393286.82</v>
      </c>
      <c r="AK688" s="1">
        <v>2225654.1954700002</v>
      </c>
      <c r="AL688" s="33">
        <v>2579612.32547</v>
      </c>
      <c r="AM688" s="1">
        <v>61127.37</v>
      </c>
      <c r="AN688" s="1">
        <v>61127.37</v>
      </c>
      <c r="AO688" s="1">
        <v>63701.15</v>
      </c>
      <c r="AP688" s="1">
        <v>63701.15</v>
      </c>
      <c r="AQ688" s="1">
        <v>0</v>
      </c>
      <c r="AR688" s="1">
        <v>0</v>
      </c>
      <c r="AS688" s="1">
        <v>0</v>
      </c>
      <c r="AT688" s="1">
        <v>0</v>
      </c>
      <c r="AU688" s="1">
        <v>0</v>
      </c>
      <c r="AV688" s="1">
        <v>198181.36</v>
      </c>
      <c r="AW688" s="1">
        <v>78638.86</v>
      </c>
      <c r="AX688" s="1">
        <v>30635.3</v>
      </c>
      <c r="AY688" s="1">
        <v>557112.56000000006</v>
      </c>
      <c r="AZ688" s="1">
        <v>5485610.5700000003</v>
      </c>
      <c r="BA688" s="1">
        <v>141959.54999999996</v>
      </c>
      <c r="BB688" s="1">
        <v>0</v>
      </c>
      <c r="BC688" s="1">
        <v>117105.64999999998</v>
      </c>
    </row>
    <row r="689" spans="1:55" x14ac:dyDescent="0.25">
      <c r="A689" s="143" t="s">
        <v>1393</v>
      </c>
      <c r="B689" s="10" t="s">
        <v>1394</v>
      </c>
      <c r="C689">
        <v>13</v>
      </c>
      <c r="D689" s="1">
        <v>167961.99</v>
      </c>
      <c r="E689" s="1">
        <v>98977.25</v>
      </c>
      <c r="F689" s="12">
        <v>0.58928362303876014</v>
      </c>
      <c r="G689" s="28">
        <v>1</v>
      </c>
      <c r="H689" s="1">
        <v>9691.2099999999991</v>
      </c>
      <c r="I689" s="1">
        <v>82181.06</v>
      </c>
      <c r="J689" s="1">
        <v>91872.26999999999</v>
      </c>
      <c r="K689" s="30">
        <v>0.93035000000000001</v>
      </c>
      <c r="L689" s="1">
        <v>40232.879999999997</v>
      </c>
      <c r="M689" s="1">
        <v>12311.3</v>
      </c>
      <c r="N689" s="1">
        <v>4269.42</v>
      </c>
      <c r="O689" s="1">
        <v>727.12</v>
      </c>
      <c r="P689" s="1">
        <v>1316.75</v>
      </c>
      <c r="Q689" s="1">
        <v>3835.56</v>
      </c>
      <c r="R689" s="1">
        <v>565.29</v>
      </c>
      <c r="S689" s="1">
        <v>1583.58</v>
      </c>
      <c r="T689" s="1">
        <v>726.84</v>
      </c>
      <c r="U689" s="1">
        <v>1055.72</v>
      </c>
      <c r="V689" s="1">
        <v>1085.3900000000001</v>
      </c>
      <c r="W689" s="1">
        <v>936.15</v>
      </c>
      <c r="X689" s="1">
        <v>1900.2</v>
      </c>
      <c r="Y689" s="1">
        <v>70546.199999999983</v>
      </c>
      <c r="Z689" s="1">
        <v>1170</v>
      </c>
      <c r="AA689" s="1">
        <v>1625</v>
      </c>
      <c r="AB689" s="1">
        <v>3497</v>
      </c>
      <c r="AC689" s="1">
        <v>377</v>
      </c>
      <c r="AD689" s="1">
        <v>3711.5</v>
      </c>
      <c r="AE689" s="1">
        <v>8468</v>
      </c>
      <c r="AF689" s="1">
        <v>15951</v>
      </c>
      <c r="AG689" s="1">
        <v>11479</v>
      </c>
      <c r="AH689" s="1">
        <v>32215.454999999994</v>
      </c>
      <c r="AI689" s="1">
        <v>78493.954999999987</v>
      </c>
      <c r="AJ689" s="1">
        <v>11754.21</v>
      </c>
      <c r="AK689" s="1">
        <v>66739.744999999995</v>
      </c>
      <c r="AL689" s="33">
        <v>77675.264999999999</v>
      </c>
      <c r="AM689" s="1">
        <v>2660.57</v>
      </c>
      <c r="AN689" s="1">
        <v>2660.57</v>
      </c>
      <c r="AO689" s="1">
        <v>2660.57</v>
      </c>
      <c r="AP689" s="1">
        <v>2660.57</v>
      </c>
      <c r="AQ689" s="1">
        <v>0</v>
      </c>
      <c r="AR689" s="1">
        <v>0</v>
      </c>
      <c r="AS689" s="1">
        <v>0</v>
      </c>
      <c r="AT689" s="1">
        <v>0</v>
      </c>
      <c r="AU689" s="1">
        <v>0</v>
      </c>
      <c r="AV689" s="1">
        <v>5986.29</v>
      </c>
      <c r="AW689" s="1">
        <v>2375.37</v>
      </c>
      <c r="AX689" s="1">
        <v>736.47</v>
      </c>
      <c r="AY689" s="1">
        <v>19740.41</v>
      </c>
      <c r="AZ689" s="1">
        <v>167961.99</v>
      </c>
      <c r="BA689" s="1">
        <v>1180.75</v>
      </c>
      <c r="BB689" s="1">
        <v>0</v>
      </c>
      <c r="BC689" s="1">
        <v>703.96</v>
      </c>
    </row>
    <row r="690" spans="1:55" x14ac:dyDescent="0.25">
      <c r="A690" s="143" t="s">
        <v>1395</v>
      </c>
      <c r="B690" s="10" t="s">
        <v>1396</v>
      </c>
      <c r="C690">
        <v>56.32</v>
      </c>
      <c r="D690" s="1">
        <v>769539.99</v>
      </c>
      <c r="E690" s="1">
        <v>437227.23</v>
      </c>
      <c r="F690" s="12">
        <v>0.56816700325086422</v>
      </c>
      <c r="G690" s="28">
        <v>1</v>
      </c>
      <c r="H690" s="1">
        <v>49910.75</v>
      </c>
      <c r="I690" s="1">
        <v>360273.24</v>
      </c>
      <c r="J690" s="1">
        <v>410183.99</v>
      </c>
      <c r="K690" s="30">
        <v>0.93035000000000001</v>
      </c>
      <c r="L690" s="1">
        <v>174447.46</v>
      </c>
      <c r="M690" s="1">
        <v>52820.74</v>
      </c>
      <c r="N690" s="1">
        <v>18979.09</v>
      </c>
      <c r="O690" s="1">
        <v>6264.14</v>
      </c>
      <c r="P690" s="1">
        <v>5862.45</v>
      </c>
      <c r="Q690" s="1">
        <v>16031.59</v>
      </c>
      <c r="R690" s="1">
        <v>3391.79</v>
      </c>
      <c r="S690" s="1">
        <v>6862.2</v>
      </c>
      <c r="T690" s="1">
        <v>6541.6</v>
      </c>
      <c r="U690" s="1">
        <v>4486.82</v>
      </c>
      <c r="V690" s="1">
        <v>9768.5300000000007</v>
      </c>
      <c r="W690" s="1">
        <v>8425.39</v>
      </c>
      <c r="X690" s="1">
        <v>8234.2099999999991</v>
      </c>
      <c r="Y690" s="1">
        <v>322116.01000000007</v>
      </c>
      <c r="Z690" s="1">
        <v>5068.8</v>
      </c>
      <c r="AA690" s="1">
        <v>7040</v>
      </c>
      <c r="AB690" s="1">
        <v>15150.080000000002</v>
      </c>
      <c r="AC690" s="1">
        <v>1633.28</v>
      </c>
      <c r="AD690" s="1">
        <v>32158.720000000001</v>
      </c>
      <c r="AE690" s="1">
        <v>35948.79</v>
      </c>
      <c r="AF690" s="1">
        <v>69104.639999999999</v>
      </c>
      <c r="AG690" s="1">
        <v>49730.559999999998</v>
      </c>
      <c r="AH690" s="1">
        <v>145998.82931999999</v>
      </c>
      <c r="AI690" s="1">
        <v>361833.69932000001</v>
      </c>
      <c r="AJ690" s="1">
        <v>50922.85</v>
      </c>
      <c r="AK690" s="1">
        <v>310910.84932000004</v>
      </c>
      <c r="AL690" s="33">
        <v>358286.91932000004</v>
      </c>
      <c r="AM690" s="1">
        <v>11972.59</v>
      </c>
      <c r="AN690" s="1">
        <v>11972.59</v>
      </c>
      <c r="AO690" s="1">
        <v>12637.74</v>
      </c>
      <c r="AP690" s="1">
        <v>12637.74</v>
      </c>
      <c r="AQ690" s="1">
        <v>0</v>
      </c>
      <c r="AR690" s="1">
        <v>0</v>
      </c>
      <c r="AS690" s="1">
        <v>0</v>
      </c>
      <c r="AT690" s="1">
        <v>0</v>
      </c>
      <c r="AU690" s="1">
        <v>0</v>
      </c>
      <c r="AV690" s="1">
        <v>25940.63</v>
      </c>
      <c r="AW690" s="1">
        <v>10293.299999999999</v>
      </c>
      <c r="AX690" s="1">
        <v>3682.37</v>
      </c>
      <c r="AY690" s="1">
        <v>89136.959999999992</v>
      </c>
      <c r="AZ690" s="1">
        <v>769539.99</v>
      </c>
      <c r="BA690" s="1">
        <v>18326.68</v>
      </c>
      <c r="BB690" s="1">
        <v>0</v>
      </c>
      <c r="BC690" s="1">
        <v>10128.759999999998</v>
      </c>
    </row>
    <row r="691" spans="1:55" x14ac:dyDescent="0.25">
      <c r="A691" s="10" t="s">
        <v>1397</v>
      </c>
      <c r="B691" s="10" t="s">
        <v>1398</v>
      </c>
      <c r="C691">
        <v>461.5</v>
      </c>
      <c r="D691" s="1">
        <v>5949622.5999999996</v>
      </c>
      <c r="E691" s="1">
        <v>3729802.02</v>
      </c>
      <c r="F691" s="12">
        <v>0.62689724554965898</v>
      </c>
      <c r="G691" s="28">
        <v>1</v>
      </c>
      <c r="H691" s="1">
        <v>250737.43</v>
      </c>
      <c r="I691" s="1">
        <v>1985458.99</v>
      </c>
      <c r="J691" s="1">
        <v>2236196.42</v>
      </c>
      <c r="K691" s="30">
        <v>0.93035000000000001</v>
      </c>
      <c r="L691" s="1">
        <v>1400200.49</v>
      </c>
      <c r="M691" s="1">
        <v>344689.52</v>
      </c>
      <c r="N691" s="1">
        <v>152326.31</v>
      </c>
      <c r="O691" s="1">
        <v>61276.57</v>
      </c>
      <c r="P691" s="1">
        <v>46862.01</v>
      </c>
      <c r="Q691" s="1">
        <v>108049.9</v>
      </c>
      <c r="R691" s="1">
        <v>33917.949999999997</v>
      </c>
      <c r="S691" s="1">
        <v>56217.3</v>
      </c>
      <c r="T691" s="1">
        <v>67596.600000000006</v>
      </c>
      <c r="U691" s="1">
        <v>40117.51</v>
      </c>
      <c r="V691" s="1">
        <v>100941.53</v>
      </c>
      <c r="W691" s="1">
        <v>87062.45</v>
      </c>
      <c r="X691" s="1">
        <v>67457.19</v>
      </c>
      <c r="Y691" s="1">
        <v>2566715.33</v>
      </c>
      <c r="Z691" s="1">
        <v>41175</v>
      </c>
      <c r="AA691" s="1">
        <v>57687.5</v>
      </c>
      <c r="AB691" s="1">
        <v>124143.5</v>
      </c>
      <c r="AC691" s="1">
        <v>13383.5</v>
      </c>
      <c r="AD691" s="1">
        <v>263516.5</v>
      </c>
      <c r="AE691" s="1">
        <v>166956</v>
      </c>
      <c r="AF691" s="1">
        <v>566260.5</v>
      </c>
      <c r="AG691" s="1">
        <v>407504.5</v>
      </c>
      <c r="AH691" s="1">
        <v>1140994.3605</v>
      </c>
      <c r="AI691" s="1">
        <v>2781621.3605</v>
      </c>
      <c r="AJ691" s="1">
        <v>417274.45</v>
      </c>
      <c r="AK691" s="1">
        <v>2364346.9104999998</v>
      </c>
      <c r="AL691" s="33">
        <v>2752558.1904999996</v>
      </c>
      <c r="AM691" s="1">
        <v>71835.59</v>
      </c>
      <c r="AN691" s="1">
        <v>71835.59</v>
      </c>
      <c r="AO691" s="1">
        <v>74496.17</v>
      </c>
      <c r="AP691" s="1">
        <v>74496.17</v>
      </c>
      <c r="AQ691" s="1">
        <v>0</v>
      </c>
      <c r="AR691" s="1">
        <v>0</v>
      </c>
      <c r="AS691" s="1">
        <v>0</v>
      </c>
      <c r="AT691" s="1">
        <v>0</v>
      </c>
      <c r="AU691" s="1">
        <v>0</v>
      </c>
      <c r="AV691" s="1">
        <v>217502.22</v>
      </c>
      <c r="AW691" s="1">
        <v>86305.43</v>
      </c>
      <c r="AX691" s="1">
        <v>33877.82</v>
      </c>
      <c r="AY691" s="1">
        <v>630348.98999999987</v>
      </c>
      <c r="AZ691" s="1">
        <v>5949622.5999999996</v>
      </c>
      <c r="BA691" s="1">
        <v>210594.02</v>
      </c>
      <c r="BB691" s="1">
        <v>0</v>
      </c>
      <c r="BC691" s="1">
        <v>184678.27000000002</v>
      </c>
    </row>
    <row r="692" spans="1:55" x14ac:dyDescent="0.25">
      <c r="A692" s="10" t="s">
        <v>1399</v>
      </c>
      <c r="B692" s="10" t="s">
        <v>1400</v>
      </c>
      <c r="C692">
        <v>108.21</v>
      </c>
      <c r="D692" s="1">
        <v>1336376.0900000001</v>
      </c>
      <c r="E692" s="1">
        <v>1428000.12</v>
      </c>
      <c r="F692" s="12">
        <v>1.0685615603912817</v>
      </c>
      <c r="G692" s="28">
        <v>4</v>
      </c>
      <c r="H692" s="1">
        <v>102.83</v>
      </c>
      <c r="I692" s="1">
        <v>307118.13000000006</v>
      </c>
      <c r="J692" s="1">
        <v>307220.96000000008</v>
      </c>
      <c r="K692" s="30">
        <v>0.93035000000000001</v>
      </c>
      <c r="L692" s="1">
        <v>323394.67</v>
      </c>
      <c r="M692" s="1">
        <v>85905.65</v>
      </c>
      <c r="N692" s="1">
        <v>35290.730000000003</v>
      </c>
      <c r="O692" s="1">
        <v>13422.6</v>
      </c>
      <c r="P692" s="1">
        <v>10479.540000000001</v>
      </c>
      <c r="Q692" s="1">
        <v>26071.24</v>
      </c>
      <c r="R692" s="1">
        <v>6783.59</v>
      </c>
      <c r="S692" s="1">
        <v>12932.61</v>
      </c>
      <c r="T692" s="1">
        <v>14536.9</v>
      </c>
      <c r="U692" s="1">
        <v>9237.58</v>
      </c>
      <c r="V692" s="1">
        <v>21707.85</v>
      </c>
      <c r="W692" s="1">
        <v>18723.099999999999</v>
      </c>
      <c r="X692" s="1">
        <v>15518.32</v>
      </c>
      <c r="Y692" s="1">
        <v>594004.37999999977</v>
      </c>
      <c r="Z692" s="1">
        <v>9612</v>
      </c>
      <c r="AA692" s="1">
        <v>13526.25</v>
      </c>
      <c r="AB692" s="1">
        <v>29108.49</v>
      </c>
      <c r="AC692" s="1">
        <v>3138.09</v>
      </c>
      <c r="AD692" s="1">
        <v>30893.949999999997</v>
      </c>
      <c r="AE692" s="1">
        <v>48858.82</v>
      </c>
      <c r="AF692" s="1">
        <v>132773.67000000001</v>
      </c>
      <c r="AG692" s="1">
        <v>95549.43</v>
      </c>
      <c r="AH692" s="1">
        <v>258530.35671000002</v>
      </c>
      <c r="AI692" s="1">
        <v>621991.05671000003</v>
      </c>
      <c r="AJ692" s="1">
        <v>97840.23</v>
      </c>
      <c r="AK692" s="1">
        <v>524150.82670999994</v>
      </c>
      <c r="AL692" s="33">
        <v>615176.47670999996</v>
      </c>
      <c r="AM692" s="1">
        <v>11972.59</v>
      </c>
      <c r="AN692" s="1">
        <v>11972.59</v>
      </c>
      <c r="AO692" s="1">
        <v>12637.74</v>
      </c>
      <c r="AP692" s="1">
        <v>12637.74</v>
      </c>
      <c r="AQ692" s="1">
        <v>0</v>
      </c>
      <c r="AR692" s="1">
        <v>0</v>
      </c>
      <c r="AS692" s="1">
        <v>0</v>
      </c>
      <c r="AT692" s="1">
        <v>0</v>
      </c>
      <c r="AU692" s="1">
        <v>0</v>
      </c>
      <c r="AV692" s="1">
        <v>50550.97</v>
      </c>
      <c r="AW692" s="1">
        <v>20058.75</v>
      </c>
      <c r="AX692" s="1">
        <v>7364.74</v>
      </c>
      <c r="AY692" s="1">
        <v>127195.12000000001</v>
      </c>
      <c r="AZ692" s="1">
        <v>1336376.0900000001</v>
      </c>
      <c r="BA692" s="1">
        <v>40468.449999999997</v>
      </c>
      <c r="BB692" s="1">
        <v>0</v>
      </c>
      <c r="BC692" s="1">
        <v>38465.039999999994</v>
      </c>
    </row>
    <row r="693" spans="1:55" x14ac:dyDescent="0.25">
      <c r="A693" s="10" t="s">
        <v>1401</v>
      </c>
      <c r="B693" s="10" t="s">
        <v>1402</v>
      </c>
      <c r="C693">
        <v>478.27</v>
      </c>
      <c r="D693" s="1">
        <v>6435580.5099999998</v>
      </c>
      <c r="E693" s="1">
        <v>5145618.87</v>
      </c>
      <c r="F693" s="12">
        <v>0.79955784284019471</v>
      </c>
      <c r="G693" s="28">
        <v>2</v>
      </c>
      <c r="H693" s="1">
        <v>22775.71</v>
      </c>
      <c r="I693" s="1">
        <v>2235546.7000000002</v>
      </c>
      <c r="J693" s="1">
        <v>2258322.41</v>
      </c>
      <c r="K693" s="30">
        <v>0.9</v>
      </c>
      <c r="L693" s="1">
        <v>1472409.03</v>
      </c>
      <c r="M693" s="1">
        <v>375024.87</v>
      </c>
      <c r="N693" s="1">
        <v>154590.53</v>
      </c>
      <c r="O693" s="1">
        <v>61135.8</v>
      </c>
      <c r="P693" s="1">
        <v>50960.1</v>
      </c>
      <c r="Q693" s="1">
        <v>111176.49</v>
      </c>
      <c r="R693" s="1">
        <v>33905.19</v>
      </c>
      <c r="S693" s="1">
        <v>56681.26</v>
      </c>
      <c r="T693" s="1">
        <v>66797.73</v>
      </c>
      <c r="U693" s="1">
        <v>40596.03</v>
      </c>
      <c r="V693" s="1">
        <v>99748.57</v>
      </c>
      <c r="W693" s="1">
        <v>86033.52</v>
      </c>
      <c r="X693" s="1">
        <v>68013.91</v>
      </c>
      <c r="Y693" s="1">
        <v>2677073.0299999998</v>
      </c>
      <c r="Z693" s="1">
        <v>42714.899999999994</v>
      </c>
      <c r="AA693" s="1">
        <v>59783.75</v>
      </c>
      <c r="AB693" s="1">
        <v>128654.62999999999</v>
      </c>
      <c r="AC693" s="1">
        <v>13869.83</v>
      </c>
      <c r="AD693" s="1">
        <v>273092.17</v>
      </c>
      <c r="AE693" s="1">
        <v>193064.97999999998</v>
      </c>
      <c r="AF693" s="1">
        <v>586837.28999999992</v>
      </c>
      <c r="AG693" s="1">
        <v>422312.41000000003</v>
      </c>
      <c r="AH693" s="1">
        <v>1274181.9587699999</v>
      </c>
      <c r="AI693" s="1">
        <v>2994511.9187699999</v>
      </c>
      <c r="AJ693" s="1">
        <v>432437.38</v>
      </c>
      <c r="AK693" s="1">
        <v>2562074.53877</v>
      </c>
      <c r="AL693" s="33">
        <v>2951268.1787700001</v>
      </c>
      <c r="AM693" s="1">
        <v>113246.49</v>
      </c>
      <c r="AN693" s="1">
        <v>113246.49</v>
      </c>
      <c r="AO693" s="1">
        <v>117750.61</v>
      </c>
      <c r="AP693" s="1">
        <v>117750.61</v>
      </c>
      <c r="AQ693" s="1">
        <v>1286.8900000000001</v>
      </c>
      <c r="AR693" s="1">
        <v>1286.8900000000001</v>
      </c>
      <c r="AS693" s="1">
        <v>1286.8900000000001</v>
      </c>
      <c r="AT693" s="1">
        <v>1286.8900000000001</v>
      </c>
      <c r="AU693" s="1">
        <v>1930.33</v>
      </c>
      <c r="AV693" s="1">
        <v>218128.19</v>
      </c>
      <c r="AW693" s="1">
        <v>86553.81</v>
      </c>
      <c r="AX693" s="1">
        <v>33485.1</v>
      </c>
      <c r="AY693" s="1">
        <v>807239.19000000006</v>
      </c>
      <c r="AZ693" s="1">
        <v>6435580.5099999998</v>
      </c>
      <c r="BA693" s="1">
        <v>316684.93999999994</v>
      </c>
      <c r="BB693" s="1">
        <v>31.88</v>
      </c>
      <c r="BC693" s="1">
        <v>187776.03999999998</v>
      </c>
    </row>
    <row r="694" spans="1:55" x14ac:dyDescent="0.25">
      <c r="A694" s="10" t="s">
        <v>1403</v>
      </c>
      <c r="B694" s="10" t="s">
        <v>1404</v>
      </c>
      <c r="C694">
        <v>776.2</v>
      </c>
      <c r="D694" s="1">
        <v>10623653.25</v>
      </c>
      <c r="E694" s="1">
        <v>7530329.8300000001</v>
      </c>
      <c r="F694" s="12">
        <v>0.70882677105448633</v>
      </c>
      <c r="G694" s="28">
        <v>1</v>
      </c>
      <c r="H694" s="1">
        <v>164515.71</v>
      </c>
      <c r="I694" s="1">
        <v>4838964.68</v>
      </c>
      <c r="J694" s="1">
        <v>5003480.3899999997</v>
      </c>
      <c r="K694" s="30">
        <v>0.9</v>
      </c>
      <c r="L694" s="1">
        <v>2430498.42</v>
      </c>
      <c r="M694" s="1">
        <v>589333.56999999995</v>
      </c>
      <c r="N694" s="1">
        <v>247499.73</v>
      </c>
      <c r="O694" s="1">
        <v>100484.91</v>
      </c>
      <c r="P694" s="1">
        <v>85858.41</v>
      </c>
      <c r="Q694" s="1">
        <v>175074.83</v>
      </c>
      <c r="R694" s="1">
        <v>56326.37</v>
      </c>
      <c r="S694" s="1">
        <v>91149.59</v>
      </c>
      <c r="T694" s="1">
        <v>111095.17</v>
      </c>
      <c r="U694" s="1">
        <v>65617.490000000005</v>
      </c>
      <c r="V694" s="1">
        <v>165897.63</v>
      </c>
      <c r="W694" s="1">
        <v>143087.32</v>
      </c>
      <c r="X694" s="1">
        <v>109373.73</v>
      </c>
      <c r="Y694" s="1">
        <v>4371297.1700000009</v>
      </c>
      <c r="Z694" s="1">
        <v>69130.8</v>
      </c>
      <c r="AA694" s="1">
        <v>97025</v>
      </c>
      <c r="AB694" s="1">
        <v>208797.8</v>
      </c>
      <c r="AC694" s="1">
        <v>22509.799999999996</v>
      </c>
      <c r="AD694" s="1">
        <v>443210.2</v>
      </c>
      <c r="AE694" s="1">
        <v>270001.86</v>
      </c>
      <c r="AF694" s="1">
        <v>952397.39999999991</v>
      </c>
      <c r="AG694" s="1">
        <v>685384.59999999986</v>
      </c>
      <c r="AH694" s="1">
        <v>2122788.5321999998</v>
      </c>
      <c r="AI694" s="1">
        <v>4871245.9922000002</v>
      </c>
      <c r="AJ694" s="1">
        <v>701816.75</v>
      </c>
      <c r="AK694" s="1">
        <v>4169429.2421999993</v>
      </c>
      <c r="AL694" s="33">
        <v>4801064.3121999996</v>
      </c>
      <c r="AM694" s="1">
        <v>220701.97</v>
      </c>
      <c r="AN694" s="1">
        <v>220701.97</v>
      </c>
      <c r="AO694" s="1">
        <v>230353.66</v>
      </c>
      <c r="AP694" s="1">
        <v>230353.66</v>
      </c>
      <c r="AQ694" s="1">
        <v>0</v>
      </c>
      <c r="AR694" s="1">
        <v>0</v>
      </c>
      <c r="AS694" s="1">
        <v>0</v>
      </c>
      <c r="AT694" s="1">
        <v>0</v>
      </c>
      <c r="AU694" s="1">
        <v>0</v>
      </c>
      <c r="AV694" s="1">
        <v>353895.3</v>
      </c>
      <c r="AW694" s="1">
        <v>140426.54999999999</v>
      </c>
      <c r="AX694" s="1">
        <v>54858.57</v>
      </c>
      <c r="AY694" s="1">
        <v>1451291.6800000002</v>
      </c>
      <c r="AZ694" s="1">
        <v>10623653.25</v>
      </c>
      <c r="BA694" s="1">
        <v>982800.2</v>
      </c>
      <c r="BB694" s="1">
        <v>0</v>
      </c>
      <c r="BC694" s="1">
        <v>386220.53</v>
      </c>
    </row>
    <row r="695" spans="1:55" x14ac:dyDescent="0.25">
      <c r="A695" s="10" t="s">
        <v>1405</v>
      </c>
      <c r="B695" s="10" t="s">
        <v>1406</v>
      </c>
      <c r="C695">
        <v>398.36</v>
      </c>
      <c r="D695" s="1">
        <v>5126165.8099999996</v>
      </c>
      <c r="E695" s="1">
        <v>3913653.89</v>
      </c>
      <c r="F695" s="12">
        <v>0.7634661138672767</v>
      </c>
      <c r="G695" s="28">
        <v>2</v>
      </c>
      <c r="H695" s="1">
        <v>23273.1</v>
      </c>
      <c r="I695" s="1">
        <v>1336221.54</v>
      </c>
      <c r="J695" s="1">
        <v>1359494.6400000001</v>
      </c>
      <c r="K695" s="30">
        <v>0.9</v>
      </c>
      <c r="L695" s="1">
        <v>1196358.93</v>
      </c>
      <c r="M695" s="1">
        <v>290373.03000000003</v>
      </c>
      <c r="N695" s="1">
        <v>126382.92</v>
      </c>
      <c r="O695" s="1">
        <v>50855.58</v>
      </c>
      <c r="P695" s="1">
        <v>40434.43</v>
      </c>
      <c r="Q695" s="1">
        <v>88058.92</v>
      </c>
      <c r="R695" s="1">
        <v>27889.75</v>
      </c>
      <c r="S695" s="1">
        <v>46468.42</v>
      </c>
      <c r="T695" s="1">
        <v>56250.720000000001</v>
      </c>
      <c r="U695" s="1">
        <v>33447.050000000003</v>
      </c>
      <c r="V695" s="1">
        <v>83998.8</v>
      </c>
      <c r="W695" s="1">
        <v>72449.279999999999</v>
      </c>
      <c r="X695" s="1">
        <v>55759.15</v>
      </c>
      <c r="Y695" s="1">
        <v>2168726.9799999995</v>
      </c>
      <c r="Z695" s="1">
        <v>35485.199999999997</v>
      </c>
      <c r="AA695" s="1">
        <v>49795</v>
      </c>
      <c r="AB695" s="1">
        <v>107158.84</v>
      </c>
      <c r="AC695" s="1">
        <v>11552.439999999999</v>
      </c>
      <c r="AD695" s="1">
        <v>227463.56</v>
      </c>
      <c r="AE695" s="1">
        <v>137777.35999999999</v>
      </c>
      <c r="AF695" s="1">
        <v>488787.72</v>
      </c>
      <c r="AG695" s="1">
        <v>351751.88</v>
      </c>
      <c r="AH695" s="1">
        <v>1009036.1343599999</v>
      </c>
      <c r="AI695" s="1">
        <v>2418808.13436</v>
      </c>
      <c r="AJ695" s="1">
        <v>360185.16</v>
      </c>
      <c r="AK695" s="1">
        <v>2058622.9743600001</v>
      </c>
      <c r="AL695" s="33">
        <v>2382789.61436</v>
      </c>
      <c r="AM695" s="1">
        <v>72065.95</v>
      </c>
      <c r="AN695" s="1">
        <v>72065.95</v>
      </c>
      <c r="AO695" s="1">
        <v>74639.73</v>
      </c>
      <c r="AP695" s="1">
        <v>74639.73</v>
      </c>
      <c r="AQ695" s="1">
        <v>0</v>
      </c>
      <c r="AR695" s="1">
        <v>0</v>
      </c>
      <c r="AS695" s="1">
        <v>0</v>
      </c>
      <c r="AT695" s="1">
        <v>0</v>
      </c>
      <c r="AU695" s="1">
        <v>0</v>
      </c>
      <c r="AV695" s="1">
        <v>181451.77</v>
      </c>
      <c r="AW695" s="1">
        <v>72000.52</v>
      </c>
      <c r="AX695" s="1">
        <v>27785.51</v>
      </c>
      <c r="AY695" s="1">
        <v>574649.16</v>
      </c>
      <c r="AZ695" s="1">
        <v>5126165.8099999996</v>
      </c>
      <c r="BA695" s="1">
        <v>148265.54999999999</v>
      </c>
      <c r="BB695" s="1">
        <v>0</v>
      </c>
      <c r="BC695" s="1">
        <v>126838.04000000001</v>
      </c>
    </row>
    <row r="696" spans="1:55" x14ac:dyDescent="0.25">
      <c r="A696" s="10" t="s">
        <v>1407</v>
      </c>
      <c r="B696" s="10" t="s">
        <v>1408</v>
      </c>
      <c r="C696">
        <v>2364.1799999999998</v>
      </c>
      <c r="D696" s="1">
        <v>31398579.609999999</v>
      </c>
      <c r="E696" s="1">
        <v>22184253.469999999</v>
      </c>
      <c r="F696" s="12">
        <v>0.706536848021451</v>
      </c>
      <c r="G696" s="28">
        <v>1</v>
      </c>
      <c r="H696" s="1">
        <v>443589.42</v>
      </c>
      <c r="I696" s="1">
        <v>7928318.7699999996</v>
      </c>
      <c r="J696" s="1">
        <v>8371908.1899999995</v>
      </c>
      <c r="K696" s="30">
        <v>0.93035000000000001</v>
      </c>
      <c r="L696" s="1">
        <v>7347280.3399999999</v>
      </c>
      <c r="M696" s="1">
        <v>1822556.3</v>
      </c>
      <c r="N696" s="1">
        <v>786707.64</v>
      </c>
      <c r="O696" s="1">
        <v>315201.67</v>
      </c>
      <c r="P696" s="1">
        <v>250066.89</v>
      </c>
      <c r="Q696" s="1">
        <v>559029.61</v>
      </c>
      <c r="R696" s="1">
        <v>177503.96</v>
      </c>
      <c r="S696" s="1">
        <v>289268.36</v>
      </c>
      <c r="T696" s="1">
        <v>346705.17</v>
      </c>
      <c r="U696" s="1">
        <v>207449.75</v>
      </c>
      <c r="V696" s="1">
        <v>517732.37</v>
      </c>
      <c r="W696" s="1">
        <v>446546.11</v>
      </c>
      <c r="X696" s="1">
        <v>347103.68</v>
      </c>
      <c r="Y696" s="1">
        <v>13413151.85</v>
      </c>
      <c r="Z696" s="1">
        <v>210879</v>
      </c>
      <c r="AA696" s="1">
        <v>295522.5</v>
      </c>
      <c r="AB696" s="1">
        <v>635964.41999999993</v>
      </c>
      <c r="AC696" s="1">
        <v>68561.22</v>
      </c>
      <c r="AD696" s="1">
        <v>1349946.78</v>
      </c>
      <c r="AE696" s="1">
        <v>878513.63</v>
      </c>
      <c r="AF696" s="1">
        <v>2900848.86</v>
      </c>
      <c r="AG696" s="1">
        <v>2087570.94</v>
      </c>
      <c r="AH696" s="1">
        <v>6061281.5851799995</v>
      </c>
      <c r="AI696" s="1">
        <v>14489088.935179999</v>
      </c>
      <c r="AJ696" s="1">
        <v>2137620.63</v>
      </c>
      <c r="AK696" s="1">
        <v>12351468.305179998</v>
      </c>
      <c r="AL696" s="33">
        <v>14340203.655179998</v>
      </c>
      <c r="AM696" s="1">
        <v>463605.66</v>
      </c>
      <c r="AN696" s="1">
        <v>463605.66</v>
      </c>
      <c r="AO696" s="1">
        <v>482894.85</v>
      </c>
      <c r="AP696" s="1">
        <v>482894.85</v>
      </c>
      <c r="AQ696" s="1">
        <v>3990.86</v>
      </c>
      <c r="AR696" s="1">
        <v>3990.86</v>
      </c>
      <c r="AS696" s="1">
        <v>3990.86</v>
      </c>
      <c r="AT696" s="1">
        <v>3990.86</v>
      </c>
      <c r="AU696" s="1">
        <v>5321.15</v>
      </c>
      <c r="AV696" s="1">
        <v>1114782.06</v>
      </c>
      <c r="AW696" s="1">
        <v>442348.34</v>
      </c>
      <c r="AX696" s="1">
        <v>173807.94</v>
      </c>
      <c r="AY696" s="1">
        <v>3645223.95</v>
      </c>
      <c r="AZ696" s="1">
        <v>31398579.609999999</v>
      </c>
      <c r="BA696" s="1">
        <v>1322757.9200000004</v>
      </c>
      <c r="BB696" s="1">
        <v>1075.46</v>
      </c>
      <c r="BC696" s="1">
        <v>794514.47</v>
      </c>
    </row>
    <row r="697" spans="1:55" x14ac:dyDescent="0.25">
      <c r="A697" s="10" t="s">
        <v>1409</v>
      </c>
      <c r="B697" s="10" t="s">
        <v>1410</v>
      </c>
      <c r="C697">
        <v>1284.95</v>
      </c>
      <c r="D697" s="1">
        <v>17318374.629999999</v>
      </c>
      <c r="E697" s="1">
        <v>12313714.530000001</v>
      </c>
      <c r="F697" s="12">
        <v>0.71102021945346972</v>
      </c>
      <c r="G697" s="28">
        <v>1</v>
      </c>
      <c r="H697" s="1">
        <v>233498.54</v>
      </c>
      <c r="I697" s="1">
        <v>5535885.7399999993</v>
      </c>
      <c r="J697" s="1">
        <v>5769384.2799999993</v>
      </c>
      <c r="K697" s="30">
        <v>0.93035000000000001</v>
      </c>
      <c r="L697" s="1">
        <v>4042174.2</v>
      </c>
      <c r="M697" s="1">
        <v>990558.17</v>
      </c>
      <c r="N697" s="1">
        <v>426050.96</v>
      </c>
      <c r="O697" s="1">
        <v>171320.88</v>
      </c>
      <c r="P697" s="1">
        <v>139291.48000000001</v>
      </c>
      <c r="Q697" s="1">
        <v>301127.46000000002</v>
      </c>
      <c r="R697" s="1">
        <v>95535.57</v>
      </c>
      <c r="S697" s="1">
        <v>156511.07</v>
      </c>
      <c r="T697" s="1">
        <v>188979.76</v>
      </c>
      <c r="U697" s="1">
        <v>112698.53</v>
      </c>
      <c r="V697" s="1">
        <v>282202.13</v>
      </c>
      <c r="W697" s="1">
        <v>243400.39</v>
      </c>
      <c r="X697" s="1">
        <v>187803.36</v>
      </c>
      <c r="Y697" s="1">
        <v>7337653.9600000009</v>
      </c>
      <c r="Z697" s="1">
        <v>114731.09999999998</v>
      </c>
      <c r="AA697" s="1">
        <v>160618.75</v>
      </c>
      <c r="AB697" s="1">
        <v>345651.55</v>
      </c>
      <c r="AC697" s="1">
        <v>37263.550000000003</v>
      </c>
      <c r="AD697" s="1">
        <v>733706.45</v>
      </c>
      <c r="AE697" s="1">
        <v>461394.75999999995</v>
      </c>
      <c r="AF697" s="1">
        <v>1576633.65</v>
      </c>
      <c r="AG697" s="1">
        <v>1134610.8500000001</v>
      </c>
      <c r="AH697" s="1">
        <v>3359113.8454499999</v>
      </c>
      <c r="AI697" s="1">
        <v>7923724.5054500001</v>
      </c>
      <c r="AJ697" s="1">
        <v>1161813.24</v>
      </c>
      <c r="AK697" s="1">
        <v>6761911.2654499998</v>
      </c>
      <c r="AL697" s="33">
        <v>7842804.2054500002</v>
      </c>
      <c r="AM697" s="1">
        <v>290668.11</v>
      </c>
      <c r="AN697" s="1">
        <v>290668.11</v>
      </c>
      <c r="AO697" s="1">
        <v>302640.71000000002</v>
      </c>
      <c r="AP697" s="1">
        <v>302640.71000000002</v>
      </c>
      <c r="AQ697" s="1">
        <v>1995.43</v>
      </c>
      <c r="AR697" s="1">
        <v>1995.43</v>
      </c>
      <c r="AS697" s="1">
        <v>1995.43</v>
      </c>
      <c r="AT697" s="1">
        <v>1995.43</v>
      </c>
      <c r="AU697" s="1">
        <v>2660.57</v>
      </c>
      <c r="AV697" s="1">
        <v>605946.56999999995</v>
      </c>
      <c r="AW697" s="1">
        <v>240441.13</v>
      </c>
      <c r="AX697" s="1">
        <v>94268.71</v>
      </c>
      <c r="AY697" s="1">
        <v>2137916.3399999994</v>
      </c>
      <c r="AZ697" s="1">
        <v>17318374.629999999</v>
      </c>
      <c r="BA697" s="1">
        <v>726651.66999999993</v>
      </c>
      <c r="BB697" s="1">
        <v>1048.17</v>
      </c>
      <c r="BC697" s="1">
        <v>306985.72000000003</v>
      </c>
    </row>
    <row r="698" spans="1:55" x14ac:dyDescent="0.25">
      <c r="A698" s="10" t="s">
        <v>1411</v>
      </c>
      <c r="B698" s="10" t="s">
        <v>1412</v>
      </c>
      <c r="C698">
        <v>311.63</v>
      </c>
      <c r="D698" s="1">
        <v>4219786.8600000003</v>
      </c>
      <c r="E698" s="1">
        <v>2932625.55</v>
      </c>
      <c r="F698" s="12">
        <v>0.69497006538382355</v>
      </c>
      <c r="G698" s="28">
        <v>1</v>
      </c>
      <c r="H698" s="1">
        <v>85044.59</v>
      </c>
      <c r="I698" s="1">
        <v>1693335.21</v>
      </c>
      <c r="J698" s="1">
        <v>1778379.8</v>
      </c>
      <c r="K698" s="30">
        <v>0.93035000000000001</v>
      </c>
      <c r="L698" s="1">
        <v>992078.61</v>
      </c>
      <c r="M698" s="1">
        <v>239415.28</v>
      </c>
      <c r="N698" s="1">
        <v>101991.54</v>
      </c>
      <c r="O698" s="1">
        <v>40695.5</v>
      </c>
      <c r="P698" s="1">
        <v>34270.83</v>
      </c>
      <c r="Q698" s="1">
        <v>69773.759999999995</v>
      </c>
      <c r="R698" s="1">
        <v>22611.97</v>
      </c>
      <c r="S698" s="1">
        <v>37742.129999999997</v>
      </c>
      <c r="T698" s="1">
        <v>45064.4</v>
      </c>
      <c r="U698" s="1">
        <v>26920.959999999999</v>
      </c>
      <c r="V698" s="1">
        <v>67294.350000000006</v>
      </c>
      <c r="W698" s="1">
        <v>58041.63</v>
      </c>
      <c r="X698" s="1">
        <v>45288.160000000003</v>
      </c>
      <c r="Y698" s="1">
        <v>1781189.1199999996</v>
      </c>
      <c r="Z698" s="1">
        <v>27776.7</v>
      </c>
      <c r="AA698" s="1">
        <v>38953.75</v>
      </c>
      <c r="AB698" s="1">
        <v>83828.47</v>
      </c>
      <c r="AC698" s="1">
        <v>9037.27</v>
      </c>
      <c r="AD698" s="1">
        <v>177940.72999999998</v>
      </c>
      <c r="AE698" s="1">
        <v>105432.34</v>
      </c>
      <c r="AF698" s="1">
        <v>382370.01</v>
      </c>
      <c r="AG698" s="1">
        <v>275169.29000000004</v>
      </c>
      <c r="AH698" s="1">
        <v>820930.78413000004</v>
      </c>
      <c r="AI698" s="1">
        <v>1921439.3441300001</v>
      </c>
      <c r="AJ698" s="1">
        <v>281766.49</v>
      </c>
      <c r="AK698" s="1">
        <v>1639672.8541300001</v>
      </c>
      <c r="AL698" s="33">
        <v>1901814.3041300001</v>
      </c>
      <c r="AM698" s="1">
        <v>75826.460000000006</v>
      </c>
      <c r="AN698" s="1">
        <v>75826.460000000006</v>
      </c>
      <c r="AO698" s="1">
        <v>78487.039999999994</v>
      </c>
      <c r="AP698" s="1">
        <v>78487.039999999994</v>
      </c>
      <c r="AQ698" s="1">
        <v>0</v>
      </c>
      <c r="AR698" s="1">
        <v>0</v>
      </c>
      <c r="AS698" s="1">
        <v>0</v>
      </c>
      <c r="AT698" s="1">
        <v>0</v>
      </c>
      <c r="AU698" s="1">
        <v>0</v>
      </c>
      <c r="AV698" s="1">
        <v>146996.91</v>
      </c>
      <c r="AW698" s="1">
        <v>58328.74</v>
      </c>
      <c r="AX698" s="1">
        <v>22830.7</v>
      </c>
      <c r="AY698" s="1">
        <v>536783.35</v>
      </c>
      <c r="AZ698" s="1">
        <v>4219786.8600000003</v>
      </c>
      <c r="BA698" s="1">
        <v>214260.02999999997</v>
      </c>
      <c r="BB698" s="1">
        <v>0</v>
      </c>
      <c r="BC698" s="1">
        <v>147041.91999999998</v>
      </c>
    </row>
    <row r="699" spans="1:55" x14ac:dyDescent="0.25">
      <c r="A699" s="10" t="s">
        <v>1413</v>
      </c>
      <c r="B699" s="10" t="s">
        <v>1414</v>
      </c>
      <c r="C699">
        <v>443.75</v>
      </c>
      <c r="D699" s="1">
        <v>5917381.25</v>
      </c>
      <c r="E699" s="1">
        <v>4074194.5</v>
      </c>
      <c r="F699" s="12">
        <v>0.68851309859407828</v>
      </c>
      <c r="G699" s="28">
        <v>1</v>
      </c>
      <c r="H699" s="1">
        <v>133117.01</v>
      </c>
      <c r="I699" s="1">
        <v>2421797.3299999996</v>
      </c>
      <c r="J699" s="1">
        <v>2554914.34</v>
      </c>
      <c r="K699" s="30">
        <v>0.93035000000000001</v>
      </c>
      <c r="L699" s="1">
        <v>1383857.41</v>
      </c>
      <c r="M699" s="1">
        <v>330371.37</v>
      </c>
      <c r="N699" s="1">
        <v>145222.25</v>
      </c>
      <c r="O699" s="1">
        <v>58908.55</v>
      </c>
      <c r="P699" s="1">
        <v>47737.3</v>
      </c>
      <c r="Q699" s="1">
        <v>102057.95</v>
      </c>
      <c r="R699" s="1">
        <v>32787.35</v>
      </c>
      <c r="S699" s="1">
        <v>53577.99</v>
      </c>
      <c r="T699" s="1">
        <v>65416.07</v>
      </c>
      <c r="U699" s="1">
        <v>38533.919999999998</v>
      </c>
      <c r="V699" s="1">
        <v>97685.35</v>
      </c>
      <c r="W699" s="1">
        <v>84253.98</v>
      </c>
      <c r="X699" s="1">
        <v>64290.19</v>
      </c>
      <c r="Y699" s="1">
        <v>2504699.6799999997</v>
      </c>
      <c r="Z699" s="1">
        <v>39510</v>
      </c>
      <c r="AA699" s="1">
        <v>55468.75</v>
      </c>
      <c r="AB699" s="1">
        <v>119368.75</v>
      </c>
      <c r="AC699" s="1">
        <v>12868.75</v>
      </c>
      <c r="AD699" s="1">
        <v>253381.25</v>
      </c>
      <c r="AE699" s="1">
        <v>145852</v>
      </c>
      <c r="AF699" s="1">
        <v>544481.25</v>
      </c>
      <c r="AG699" s="1">
        <v>391831.25</v>
      </c>
      <c r="AH699" s="1">
        <v>1147992.2092499998</v>
      </c>
      <c r="AI699" s="1">
        <v>2710754.2092499998</v>
      </c>
      <c r="AJ699" s="1">
        <v>401225.43</v>
      </c>
      <c r="AK699" s="1">
        <v>2309528.7792499997</v>
      </c>
      <c r="AL699" s="33">
        <v>2682808.8492499995</v>
      </c>
      <c r="AM699" s="1">
        <v>99106.51</v>
      </c>
      <c r="AN699" s="1">
        <v>99106.51</v>
      </c>
      <c r="AO699" s="1">
        <v>103762.53</v>
      </c>
      <c r="AP699" s="1">
        <v>103762.53</v>
      </c>
      <c r="AQ699" s="1">
        <v>0</v>
      </c>
      <c r="AR699" s="1">
        <v>0</v>
      </c>
      <c r="AS699" s="1">
        <v>0</v>
      </c>
      <c r="AT699" s="1">
        <v>0</v>
      </c>
      <c r="AU699" s="1">
        <v>0</v>
      </c>
      <c r="AV699" s="1">
        <v>208855.35</v>
      </c>
      <c r="AW699" s="1">
        <v>82874.33</v>
      </c>
      <c r="AX699" s="1">
        <v>32404.87</v>
      </c>
      <c r="AY699" s="1">
        <v>729872.62999999989</v>
      </c>
      <c r="AZ699" s="1">
        <v>5917381.25</v>
      </c>
      <c r="BA699" s="1">
        <v>278232.74</v>
      </c>
      <c r="BB699" s="1">
        <v>0</v>
      </c>
      <c r="BC699" s="1">
        <v>144916.53</v>
      </c>
    </row>
    <row r="700" spans="1:55" x14ac:dyDescent="0.25">
      <c r="A700" s="10" t="s">
        <v>1415</v>
      </c>
      <c r="B700" s="10" t="s">
        <v>1416</v>
      </c>
      <c r="C700">
        <v>1190.6199999999999</v>
      </c>
      <c r="D700" s="1">
        <v>15643703.699999999</v>
      </c>
      <c r="E700" s="1">
        <v>10324222.870000001</v>
      </c>
      <c r="F700" s="12">
        <v>0.65996026695391841</v>
      </c>
      <c r="G700" s="28">
        <v>1</v>
      </c>
      <c r="H700" s="1">
        <v>491958.5</v>
      </c>
      <c r="I700" s="1">
        <v>5864447.8799999999</v>
      </c>
      <c r="J700" s="1">
        <v>6356406.3799999999</v>
      </c>
      <c r="K700" s="30">
        <v>0.93035000000000001</v>
      </c>
      <c r="L700" s="1">
        <v>3663051.46</v>
      </c>
      <c r="M700" s="1">
        <v>885655.93</v>
      </c>
      <c r="N700" s="1">
        <v>392642.16</v>
      </c>
      <c r="O700" s="1">
        <v>159613.03</v>
      </c>
      <c r="P700" s="1">
        <v>124778.68</v>
      </c>
      <c r="Q700" s="1">
        <v>277327.52</v>
      </c>
      <c r="R700" s="1">
        <v>89317.28</v>
      </c>
      <c r="S700" s="1">
        <v>144634.18</v>
      </c>
      <c r="T700" s="1">
        <v>176623.39</v>
      </c>
      <c r="U700" s="1">
        <v>104252.74</v>
      </c>
      <c r="V700" s="1">
        <v>263750.45</v>
      </c>
      <c r="W700" s="1">
        <v>227485.75</v>
      </c>
      <c r="X700" s="1">
        <v>173551.84</v>
      </c>
      <c r="Y700" s="1">
        <v>6682684.4099999992</v>
      </c>
      <c r="Z700" s="1">
        <v>105926.39999999999</v>
      </c>
      <c r="AA700" s="1">
        <v>148827.5</v>
      </c>
      <c r="AB700" s="1">
        <v>320276.78000000003</v>
      </c>
      <c r="AC700" s="1">
        <v>34527.980000000003</v>
      </c>
      <c r="AD700" s="1">
        <v>679844.02</v>
      </c>
      <c r="AE700" s="1">
        <v>408884.47</v>
      </c>
      <c r="AF700" s="1">
        <v>1460890.74</v>
      </c>
      <c r="AG700" s="1">
        <v>1051317.46</v>
      </c>
      <c r="AH700" s="1">
        <v>3019860.8266199995</v>
      </c>
      <c r="AI700" s="1">
        <v>7230356.1766199991</v>
      </c>
      <c r="AJ700" s="1">
        <v>1076522.8799999999</v>
      </c>
      <c r="AK700" s="1">
        <v>6153833.2966200002</v>
      </c>
      <c r="AL700" s="33">
        <v>7155376.3566200007</v>
      </c>
      <c r="AM700" s="1">
        <v>228809.68</v>
      </c>
      <c r="AN700" s="1">
        <v>228809.68</v>
      </c>
      <c r="AO700" s="1">
        <v>238121.7</v>
      </c>
      <c r="AP700" s="1">
        <v>238121.7</v>
      </c>
      <c r="AQ700" s="1">
        <v>0</v>
      </c>
      <c r="AR700" s="1">
        <v>0</v>
      </c>
      <c r="AS700" s="1">
        <v>0</v>
      </c>
      <c r="AT700" s="1">
        <v>0</v>
      </c>
      <c r="AU700" s="1">
        <v>0</v>
      </c>
      <c r="AV700" s="1">
        <v>561381.89</v>
      </c>
      <c r="AW700" s="1">
        <v>222757.75</v>
      </c>
      <c r="AX700" s="1">
        <v>87640.44</v>
      </c>
      <c r="AY700" s="1">
        <v>1805642.8399999999</v>
      </c>
      <c r="AZ700" s="1">
        <v>15643703.699999999</v>
      </c>
      <c r="BA700" s="1">
        <v>610871.44999999995</v>
      </c>
      <c r="BB700" s="1">
        <v>0</v>
      </c>
      <c r="BC700" s="1">
        <v>401496.3</v>
      </c>
    </row>
    <row r="701" spans="1:55" x14ac:dyDescent="0.25">
      <c r="A701" s="10" t="s">
        <v>1417</v>
      </c>
      <c r="B701" s="10" t="s">
        <v>1418</v>
      </c>
      <c r="C701">
        <v>1126.53</v>
      </c>
      <c r="D701" s="1">
        <v>15647597.609999999</v>
      </c>
      <c r="E701" s="1">
        <v>10797751.75</v>
      </c>
      <c r="F701" s="12">
        <v>0.69005811749015189</v>
      </c>
      <c r="G701" s="28">
        <v>1</v>
      </c>
      <c r="H701" s="1">
        <v>363596.14</v>
      </c>
      <c r="I701" s="1">
        <v>8876399.0999999996</v>
      </c>
      <c r="J701" s="1">
        <v>9239995.2400000002</v>
      </c>
      <c r="K701" s="30">
        <v>0.93035000000000001</v>
      </c>
      <c r="L701" s="1">
        <v>3635798.02</v>
      </c>
      <c r="M701" s="1">
        <v>880205.24</v>
      </c>
      <c r="N701" s="1">
        <v>371707.27</v>
      </c>
      <c r="O701" s="1">
        <v>150459.84</v>
      </c>
      <c r="P701" s="1">
        <v>127889.18</v>
      </c>
      <c r="Q701" s="1">
        <v>262365.26</v>
      </c>
      <c r="R701" s="1">
        <v>83664.289999999994</v>
      </c>
      <c r="S701" s="1">
        <v>136716.25</v>
      </c>
      <c r="T701" s="1">
        <v>166447.56</v>
      </c>
      <c r="U701" s="1">
        <v>98446.25</v>
      </c>
      <c r="V701" s="1">
        <v>248554.95</v>
      </c>
      <c r="W701" s="1">
        <v>214379.58</v>
      </c>
      <c r="X701" s="1">
        <v>164050.82</v>
      </c>
      <c r="Y701" s="1">
        <v>6540684.5099999988</v>
      </c>
      <c r="Z701" s="1">
        <v>100495.8</v>
      </c>
      <c r="AA701" s="1">
        <v>140816.25</v>
      </c>
      <c r="AB701" s="1">
        <v>303036.56999999995</v>
      </c>
      <c r="AC701" s="1">
        <v>32669.370000000003</v>
      </c>
      <c r="AD701" s="1">
        <v>643248.63</v>
      </c>
      <c r="AE701" s="1">
        <v>390030.27</v>
      </c>
      <c r="AF701" s="1">
        <v>1382252.31</v>
      </c>
      <c r="AG701" s="1">
        <v>994725.99</v>
      </c>
      <c r="AH701" s="1">
        <v>3060350.6010300005</v>
      </c>
      <c r="AI701" s="1">
        <v>7047625.7910300009</v>
      </c>
      <c r="AJ701" s="1">
        <v>1018574.63</v>
      </c>
      <c r="AK701" s="1">
        <v>6029051.1610300001</v>
      </c>
      <c r="AL701" s="33">
        <v>6976682.0610300004</v>
      </c>
      <c r="AM701" s="1">
        <v>319934.46999999997</v>
      </c>
      <c r="AN701" s="1">
        <v>319934.46999999997</v>
      </c>
      <c r="AO701" s="1">
        <v>333237.34999999998</v>
      </c>
      <c r="AP701" s="1">
        <v>333237.34999999998</v>
      </c>
      <c r="AQ701" s="1">
        <v>0</v>
      </c>
      <c r="AR701" s="1">
        <v>0</v>
      </c>
      <c r="AS701" s="1">
        <v>0</v>
      </c>
      <c r="AT701" s="1">
        <v>0</v>
      </c>
      <c r="AU701" s="1">
        <v>0</v>
      </c>
      <c r="AV701" s="1">
        <v>530785.25</v>
      </c>
      <c r="AW701" s="1">
        <v>210616.93</v>
      </c>
      <c r="AX701" s="1">
        <v>82485.119999999995</v>
      </c>
      <c r="AY701" s="1">
        <v>2130230.94</v>
      </c>
      <c r="AZ701" s="1">
        <v>15647597.609999999</v>
      </c>
      <c r="BA701" s="1">
        <v>1395178.5400000003</v>
      </c>
      <c r="BB701" s="1">
        <v>198.97</v>
      </c>
      <c r="BC701" s="1">
        <v>428348.17000000004</v>
      </c>
    </row>
    <row r="702" spans="1:55" x14ac:dyDescent="0.25">
      <c r="A702" s="10" t="s">
        <v>1419</v>
      </c>
      <c r="B702" s="10" t="s">
        <v>1420</v>
      </c>
      <c r="C702">
        <v>550.70000000000005</v>
      </c>
      <c r="D702" s="1">
        <v>7370379.9699999997</v>
      </c>
      <c r="E702" s="1">
        <v>5026518.8499999996</v>
      </c>
      <c r="F702" s="12">
        <v>0.68198910645850996</v>
      </c>
      <c r="G702" s="28">
        <v>1</v>
      </c>
      <c r="H702" s="1">
        <v>179680.43</v>
      </c>
      <c r="I702" s="1">
        <v>3144768.7599999993</v>
      </c>
      <c r="J702" s="1">
        <v>3324449.1899999995</v>
      </c>
      <c r="K702" s="30">
        <v>0.93035000000000001</v>
      </c>
      <c r="L702" s="1">
        <v>1729773.48</v>
      </c>
      <c r="M702" s="1">
        <v>423107.53</v>
      </c>
      <c r="N702" s="1">
        <v>182060.56</v>
      </c>
      <c r="O702" s="1">
        <v>73151.600000000006</v>
      </c>
      <c r="P702" s="1">
        <v>59192.959999999999</v>
      </c>
      <c r="Q702" s="1">
        <v>128323.62</v>
      </c>
      <c r="R702" s="1">
        <v>41266.839999999997</v>
      </c>
      <c r="S702" s="1">
        <v>66774.539999999994</v>
      </c>
      <c r="T702" s="1">
        <v>80679.820000000007</v>
      </c>
      <c r="U702" s="1">
        <v>48035.44</v>
      </c>
      <c r="V702" s="1">
        <v>120478.6</v>
      </c>
      <c r="W702" s="1">
        <v>103913.24</v>
      </c>
      <c r="X702" s="1">
        <v>80125.210000000006</v>
      </c>
      <c r="Y702" s="1">
        <v>3136883.44</v>
      </c>
      <c r="Z702" s="1">
        <v>49166.1</v>
      </c>
      <c r="AA702" s="1">
        <v>68837.5</v>
      </c>
      <c r="AB702" s="1">
        <v>148138.29999999999</v>
      </c>
      <c r="AC702" s="1">
        <v>15970.3</v>
      </c>
      <c r="AD702" s="1">
        <v>314449.7</v>
      </c>
      <c r="AE702" s="1">
        <v>196474.77999999997</v>
      </c>
      <c r="AF702" s="1">
        <v>675708.89999999991</v>
      </c>
      <c r="AG702" s="1">
        <v>486268.1</v>
      </c>
      <c r="AH702" s="1">
        <v>1427423.0307000002</v>
      </c>
      <c r="AI702" s="1">
        <v>3382436.7106999997</v>
      </c>
      <c r="AJ702" s="1">
        <v>497926.41</v>
      </c>
      <c r="AK702" s="1">
        <v>2884510.3006999996</v>
      </c>
      <c r="AL702" s="33">
        <v>3347756.1306999996</v>
      </c>
      <c r="AM702" s="1">
        <v>118395.7</v>
      </c>
      <c r="AN702" s="1">
        <v>118395.7</v>
      </c>
      <c r="AO702" s="1">
        <v>123051.71</v>
      </c>
      <c r="AP702" s="1">
        <v>123051.71</v>
      </c>
      <c r="AQ702" s="1">
        <v>0</v>
      </c>
      <c r="AR702" s="1">
        <v>0</v>
      </c>
      <c r="AS702" s="1">
        <v>0</v>
      </c>
      <c r="AT702" s="1">
        <v>0</v>
      </c>
      <c r="AU702" s="1">
        <v>0</v>
      </c>
      <c r="AV702" s="1">
        <v>259406.32</v>
      </c>
      <c r="AW702" s="1">
        <v>102933.08</v>
      </c>
      <c r="AX702" s="1">
        <v>40506.080000000002</v>
      </c>
      <c r="AY702" s="1">
        <v>885740.29999999993</v>
      </c>
      <c r="AZ702" s="1">
        <v>7370379.9699999997</v>
      </c>
      <c r="BA702" s="1">
        <v>378179.06000000006</v>
      </c>
      <c r="BB702" s="1">
        <v>0</v>
      </c>
      <c r="BC702" s="1">
        <v>163509.29999999999</v>
      </c>
    </row>
    <row r="703" spans="1:55" x14ac:dyDescent="0.25">
      <c r="A703" s="10" t="s">
        <v>1421</v>
      </c>
      <c r="B703" s="10" t="s">
        <v>1422</v>
      </c>
      <c r="C703">
        <v>1264.3599999999999</v>
      </c>
      <c r="D703" s="1">
        <v>16414012.720000001</v>
      </c>
      <c r="E703" s="1">
        <v>11828525.23</v>
      </c>
      <c r="F703" s="12">
        <v>0.72063580257783544</v>
      </c>
      <c r="G703" s="28">
        <v>1</v>
      </c>
      <c r="H703" s="1">
        <v>176556.37</v>
      </c>
      <c r="I703" s="1">
        <v>6495800.9100000001</v>
      </c>
      <c r="J703" s="1">
        <v>6672357.2800000003</v>
      </c>
      <c r="K703" s="30">
        <v>0.93035000000000001</v>
      </c>
      <c r="L703" s="1">
        <v>3870390.69</v>
      </c>
      <c r="M703" s="1">
        <v>952227.52</v>
      </c>
      <c r="N703" s="1">
        <v>419806.27</v>
      </c>
      <c r="O703" s="1">
        <v>168879</v>
      </c>
      <c r="P703" s="1">
        <v>129667</v>
      </c>
      <c r="Q703" s="1">
        <v>299156.64</v>
      </c>
      <c r="R703" s="1">
        <v>93839.67</v>
      </c>
      <c r="S703" s="1">
        <v>154135.69</v>
      </c>
      <c r="T703" s="1">
        <v>186072.38</v>
      </c>
      <c r="U703" s="1">
        <v>110851.01</v>
      </c>
      <c r="V703" s="1">
        <v>277860.56</v>
      </c>
      <c r="W703" s="1">
        <v>239655.77</v>
      </c>
      <c r="X703" s="1">
        <v>184953.05</v>
      </c>
      <c r="Y703" s="1">
        <v>7087495.2499999991</v>
      </c>
      <c r="Z703" s="1">
        <v>113290.2</v>
      </c>
      <c r="AA703" s="1">
        <v>158045</v>
      </c>
      <c r="AB703" s="1">
        <v>340112.83999999997</v>
      </c>
      <c r="AC703" s="1">
        <v>36666.439999999995</v>
      </c>
      <c r="AD703" s="1">
        <v>721949.56</v>
      </c>
      <c r="AE703" s="1">
        <v>461205.99</v>
      </c>
      <c r="AF703" s="1">
        <v>1551369.72</v>
      </c>
      <c r="AG703" s="1">
        <v>1116429.8799999999</v>
      </c>
      <c r="AH703" s="1">
        <v>3152388.9483599998</v>
      </c>
      <c r="AI703" s="1">
        <v>7651458.5783599997</v>
      </c>
      <c r="AJ703" s="1">
        <v>1143196.3799999999</v>
      </c>
      <c r="AK703" s="1">
        <v>6508262.1983600007</v>
      </c>
      <c r="AL703" s="33">
        <v>7571834.9483600007</v>
      </c>
      <c r="AM703" s="1">
        <v>202869.05</v>
      </c>
      <c r="AN703" s="1">
        <v>202869.05</v>
      </c>
      <c r="AO703" s="1">
        <v>211515.92</v>
      </c>
      <c r="AP703" s="1">
        <v>211515.92</v>
      </c>
      <c r="AQ703" s="1">
        <v>0</v>
      </c>
      <c r="AR703" s="1">
        <v>0</v>
      </c>
      <c r="AS703" s="1">
        <v>0</v>
      </c>
      <c r="AT703" s="1">
        <v>0</v>
      </c>
      <c r="AU703" s="1">
        <v>665.14</v>
      </c>
      <c r="AV703" s="1">
        <v>595969.4</v>
      </c>
      <c r="AW703" s="1">
        <v>236482.16</v>
      </c>
      <c r="AX703" s="1">
        <v>92795.76</v>
      </c>
      <c r="AY703" s="1">
        <v>1754682.4</v>
      </c>
      <c r="AZ703" s="1">
        <v>16414012.720000001</v>
      </c>
      <c r="BA703" s="1">
        <v>498585.2</v>
      </c>
      <c r="BB703" s="1">
        <v>213.86</v>
      </c>
      <c r="BC703" s="1">
        <v>422977.22000000003</v>
      </c>
    </row>
    <row r="704" spans="1:55" x14ac:dyDescent="0.25">
      <c r="A704" s="10" t="s">
        <v>1423</v>
      </c>
      <c r="B704" s="10" t="s">
        <v>1424</v>
      </c>
      <c r="C704">
        <v>1138.6300000000001</v>
      </c>
      <c r="D704" s="1">
        <v>15510971.880000001</v>
      </c>
      <c r="E704" s="1">
        <v>11835899.210000001</v>
      </c>
      <c r="F704" s="12">
        <v>0.76306625410502649</v>
      </c>
      <c r="G704" s="28">
        <v>2</v>
      </c>
      <c r="H704" s="1">
        <v>88717.92</v>
      </c>
      <c r="I704" s="1">
        <v>6250502.629999999</v>
      </c>
      <c r="J704" s="1">
        <v>6339220.5499999989</v>
      </c>
      <c r="K704" s="30">
        <v>0.93035000000000001</v>
      </c>
      <c r="L704" s="1">
        <v>3600453.38</v>
      </c>
      <c r="M704" s="1">
        <v>887772.09</v>
      </c>
      <c r="N704" s="1">
        <v>377376.54</v>
      </c>
      <c r="O704" s="1">
        <v>151746.91</v>
      </c>
      <c r="P704" s="1">
        <v>124967.95</v>
      </c>
      <c r="Q704" s="1">
        <v>272192.77</v>
      </c>
      <c r="R704" s="1">
        <v>84794.89</v>
      </c>
      <c r="S704" s="1">
        <v>138827.70000000001</v>
      </c>
      <c r="T704" s="1">
        <v>167174.39999999999</v>
      </c>
      <c r="U704" s="1">
        <v>100029.84</v>
      </c>
      <c r="V704" s="1">
        <v>249640.35</v>
      </c>
      <c r="W704" s="1">
        <v>215315.73</v>
      </c>
      <c r="X704" s="1">
        <v>166584.43</v>
      </c>
      <c r="Y704" s="1">
        <v>6536876.9800000004</v>
      </c>
      <c r="Z704" s="1">
        <v>101756.7</v>
      </c>
      <c r="AA704" s="1">
        <v>142328.75</v>
      </c>
      <c r="AB704" s="1">
        <v>306291.46999999997</v>
      </c>
      <c r="AC704" s="1">
        <v>33020.270000000004</v>
      </c>
      <c r="AD704" s="1">
        <v>650157.73</v>
      </c>
      <c r="AE704" s="1">
        <v>418755.35</v>
      </c>
      <c r="AF704" s="1">
        <v>1397099.01</v>
      </c>
      <c r="AG704" s="1">
        <v>1005410.29</v>
      </c>
      <c r="AH704" s="1">
        <v>3013947.1161300004</v>
      </c>
      <c r="AI704" s="1">
        <v>7068766.6861300003</v>
      </c>
      <c r="AJ704" s="1">
        <v>1029515.08</v>
      </c>
      <c r="AK704" s="1">
        <v>6039251.6061300002</v>
      </c>
      <c r="AL704" s="33">
        <v>6997060.9561299998</v>
      </c>
      <c r="AM704" s="1">
        <v>280025.8</v>
      </c>
      <c r="AN704" s="1">
        <v>280025.8</v>
      </c>
      <c r="AO704" s="1">
        <v>291998.40000000002</v>
      </c>
      <c r="AP704" s="1">
        <v>291998.40000000002</v>
      </c>
      <c r="AQ704" s="1">
        <v>0</v>
      </c>
      <c r="AR704" s="1">
        <v>0</v>
      </c>
      <c r="AS704" s="1">
        <v>0</v>
      </c>
      <c r="AT704" s="1">
        <v>0</v>
      </c>
      <c r="AU704" s="1">
        <v>0</v>
      </c>
      <c r="AV704" s="1">
        <v>536771.55000000005</v>
      </c>
      <c r="AW704" s="1">
        <v>212992.31</v>
      </c>
      <c r="AX704" s="1">
        <v>83221.600000000006</v>
      </c>
      <c r="AY704" s="1">
        <v>1977033.86</v>
      </c>
      <c r="AZ704" s="1">
        <v>15510971.880000001</v>
      </c>
      <c r="BA704" s="1">
        <v>912264.00000000012</v>
      </c>
      <c r="BB704" s="1">
        <v>0</v>
      </c>
      <c r="BC704" s="1">
        <v>273921.46999999997</v>
      </c>
    </row>
    <row r="705" spans="1:55" x14ac:dyDescent="0.25">
      <c r="A705" s="143" t="s">
        <v>1425</v>
      </c>
      <c r="B705" s="10" t="s">
        <v>1426</v>
      </c>
      <c r="C705">
        <v>55.98</v>
      </c>
      <c r="D705" s="1">
        <v>777910.43</v>
      </c>
      <c r="E705" s="1">
        <v>518437.42</v>
      </c>
      <c r="F705" s="12">
        <v>0.66644873240740576</v>
      </c>
      <c r="G705" s="28">
        <v>1</v>
      </c>
      <c r="H705" s="1">
        <v>24533.65</v>
      </c>
      <c r="I705" s="1">
        <v>440646.38</v>
      </c>
      <c r="J705" s="1">
        <v>465180.03</v>
      </c>
      <c r="K705" s="30">
        <v>0.93035000000000001</v>
      </c>
      <c r="L705" s="1">
        <v>173273.18</v>
      </c>
      <c r="M705" s="1">
        <v>52682.8</v>
      </c>
      <c r="N705" s="1">
        <v>19072.41</v>
      </c>
      <c r="O705" s="1">
        <v>6991.27</v>
      </c>
      <c r="P705" s="1">
        <v>5899.52</v>
      </c>
      <c r="Q705" s="1">
        <v>16031.59</v>
      </c>
      <c r="R705" s="1">
        <v>3391.79</v>
      </c>
      <c r="S705" s="1">
        <v>7126.13</v>
      </c>
      <c r="T705" s="1">
        <v>7268.45</v>
      </c>
      <c r="U705" s="1">
        <v>4750.75</v>
      </c>
      <c r="V705" s="1">
        <v>10853.92</v>
      </c>
      <c r="W705" s="1">
        <v>9361.5499999999993</v>
      </c>
      <c r="X705" s="1">
        <v>8550.91</v>
      </c>
      <c r="Y705" s="1">
        <v>325254.2699999999</v>
      </c>
      <c r="Z705" s="1">
        <v>5038.2</v>
      </c>
      <c r="AA705" s="1">
        <v>6997.5</v>
      </c>
      <c r="AB705" s="1">
        <v>15058.62</v>
      </c>
      <c r="AC705" s="1">
        <v>1623.42</v>
      </c>
      <c r="AD705" s="1">
        <v>31964.58</v>
      </c>
      <c r="AE705" s="1">
        <v>36059.97</v>
      </c>
      <c r="AF705" s="1">
        <v>68687.459999999992</v>
      </c>
      <c r="AG705" s="1">
        <v>49430.34</v>
      </c>
      <c r="AH705" s="1">
        <v>148193.50397999998</v>
      </c>
      <c r="AI705" s="1">
        <v>363053.59398000001</v>
      </c>
      <c r="AJ705" s="1">
        <v>50615.43</v>
      </c>
      <c r="AK705" s="1">
        <v>312438.16397999995</v>
      </c>
      <c r="AL705" s="33">
        <v>359528.22397999995</v>
      </c>
      <c r="AM705" s="1">
        <v>11972.59</v>
      </c>
      <c r="AN705" s="1">
        <v>11972.59</v>
      </c>
      <c r="AO705" s="1">
        <v>12637.74</v>
      </c>
      <c r="AP705" s="1">
        <v>12637.74</v>
      </c>
      <c r="AQ705" s="1">
        <v>665.14</v>
      </c>
      <c r="AR705" s="1">
        <v>665.14</v>
      </c>
      <c r="AS705" s="1">
        <v>665.14</v>
      </c>
      <c r="AT705" s="1">
        <v>665.14</v>
      </c>
      <c r="AU705" s="1">
        <v>1330.28</v>
      </c>
      <c r="AV705" s="1">
        <v>25940.63</v>
      </c>
      <c r="AW705" s="1">
        <v>10293.299999999999</v>
      </c>
      <c r="AX705" s="1">
        <v>3682.37</v>
      </c>
      <c r="AY705" s="1">
        <v>93127.799999999988</v>
      </c>
      <c r="AZ705" s="1">
        <v>777910.43</v>
      </c>
      <c r="BA705" s="1">
        <v>13084.02</v>
      </c>
      <c r="BB705" s="1">
        <v>205.01999999999998</v>
      </c>
      <c r="BC705" s="1">
        <v>7250.8499999999995</v>
      </c>
    </row>
    <row r="706" spans="1:55" x14ac:dyDescent="0.25">
      <c r="A706" s="10" t="s">
        <v>1427</v>
      </c>
      <c r="B706" s="10" t="s">
        <v>1428</v>
      </c>
      <c r="C706">
        <v>1683.77</v>
      </c>
      <c r="D706" s="1">
        <v>22388181.890000001</v>
      </c>
      <c r="E706" s="1">
        <v>24415944.989999998</v>
      </c>
      <c r="F706" s="12">
        <v>1.0905729241419879</v>
      </c>
      <c r="G706" s="28">
        <v>4</v>
      </c>
      <c r="H706" s="1">
        <v>1722.74</v>
      </c>
      <c r="I706" s="1">
        <v>2084525.7200000002</v>
      </c>
      <c r="J706" s="1">
        <v>2086248.4600000002</v>
      </c>
      <c r="K706" s="30">
        <v>0.93035000000000001</v>
      </c>
      <c r="L706" s="1">
        <v>5333729.74</v>
      </c>
      <c r="M706" s="1">
        <v>1294812.05</v>
      </c>
      <c r="N706" s="1">
        <v>556936.84</v>
      </c>
      <c r="O706" s="1">
        <v>225512.85</v>
      </c>
      <c r="P706" s="1">
        <v>185060.52</v>
      </c>
      <c r="Q706" s="1">
        <v>390688.89</v>
      </c>
      <c r="R706" s="1">
        <v>126061.73</v>
      </c>
      <c r="S706" s="1">
        <v>204810.44</v>
      </c>
      <c r="T706" s="1">
        <v>249307.91</v>
      </c>
      <c r="U706" s="1">
        <v>147537.42000000001</v>
      </c>
      <c r="V706" s="1">
        <v>372289.73</v>
      </c>
      <c r="W706" s="1">
        <v>321101.28999999998</v>
      </c>
      <c r="X706" s="1">
        <v>245759.54</v>
      </c>
      <c r="Y706" s="1">
        <v>9653608.9499999974</v>
      </c>
      <c r="Z706" s="1">
        <v>149904.90000000002</v>
      </c>
      <c r="AA706" s="1">
        <v>210471.25</v>
      </c>
      <c r="AB706" s="1">
        <v>452934.13</v>
      </c>
      <c r="AC706" s="1">
        <v>48829.329999999994</v>
      </c>
      <c r="AD706" s="1">
        <v>480716.33</v>
      </c>
      <c r="AE706" s="1">
        <v>584225.40999999992</v>
      </c>
      <c r="AF706" s="1">
        <v>2065985.79</v>
      </c>
      <c r="AG706" s="1">
        <v>1486768.91</v>
      </c>
      <c r="AH706" s="1">
        <v>4448904.6962700002</v>
      </c>
      <c r="AI706" s="1">
        <v>9928740.7462700009</v>
      </c>
      <c r="AJ706" s="1">
        <v>1522414.32</v>
      </c>
      <c r="AK706" s="1">
        <v>8406326.4262700006</v>
      </c>
      <c r="AL706" s="33">
        <v>9822704.5862700008</v>
      </c>
      <c r="AM706" s="1">
        <v>407068.39</v>
      </c>
      <c r="AN706" s="1">
        <v>407068.39</v>
      </c>
      <c r="AO706" s="1">
        <v>424362.14</v>
      </c>
      <c r="AP706" s="1">
        <v>424362.14</v>
      </c>
      <c r="AQ706" s="1">
        <v>2660.57</v>
      </c>
      <c r="AR706" s="1">
        <v>2660.57</v>
      </c>
      <c r="AS706" s="1">
        <v>3325.72</v>
      </c>
      <c r="AT706" s="1">
        <v>3325.72</v>
      </c>
      <c r="AU706" s="1">
        <v>3990.86</v>
      </c>
      <c r="AV706" s="1">
        <v>794182.44</v>
      </c>
      <c r="AW706" s="1">
        <v>315133.59999999998</v>
      </c>
      <c r="AX706" s="1">
        <v>123727.69</v>
      </c>
      <c r="AY706" s="1">
        <v>2911868.2300000004</v>
      </c>
      <c r="AZ706" s="1">
        <v>22388181.890000001</v>
      </c>
      <c r="BA706" s="1">
        <v>870166.01</v>
      </c>
      <c r="BB706" s="1">
        <v>2.6100000000000003</v>
      </c>
      <c r="BC706" s="1">
        <v>581126.17999999993</v>
      </c>
    </row>
    <row r="707" spans="1:55" x14ac:dyDescent="0.25">
      <c r="A707" s="10" t="s">
        <v>1429</v>
      </c>
      <c r="B707" s="10" t="s">
        <v>1430</v>
      </c>
      <c r="C707">
        <v>3878.5</v>
      </c>
      <c r="D707" s="1">
        <v>47772051.109999999</v>
      </c>
      <c r="E707" s="1">
        <v>32739559.589999996</v>
      </c>
      <c r="F707" s="12">
        <v>0.68532873990722809</v>
      </c>
      <c r="G707" s="28">
        <v>1</v>
      </c>
      <c r="H707" s="1">
        <v>985467.38</v>
      </c>
      <c r="I707" s="1">
        <v>10231640.959999999</v>
      </c>
      <c r="J707" s="1">
        <v>11217108.34</v>
      </c>
      <c r="K707" s="30">
        <v>0.93035000000000001</v>
      </c>
      <c r="L707" s="1">
        <v>11386486.18</v>
      </c>
      <c r="M707" s="1">
        <v>2762701.01</v>
      </c>
      <c r="N707" s="1">
        <v>1283853.1000000001</v>
      </c>
      <c r="O707" s="1">
        <v>521268.82</v>
      </c>
      <c r="P707" s="1">
        <v>369721.25</v>
      </c>
      <c r="Q707" s="1">
        <v>896816.02</v>
      </c>
      <c r="R707" s="1">
        <v>291129.12</v>
      </c>
      <c r="S707" s="1">
        <v>472172.54</v>
      </c>
      <c r="T707" s="1">
        <v>576388.27</v>
      </c>
      <c r="U707" s="1">
        <v>340734.91</v>
      </c>
      <c r="V707" s="1">
        <v>860716.51</v>
      </c>
      <c r="W707" s="1">
        <v>742371.21</v>
      </c>
      <c r="X707" s="1">
        <v>566577.09</v>
      </c>
      <c r="Y707" s="1">
        <v>21070936.030000001</v>
      </c>
      <c r="Z707" s="1">
        <v>345870</v>
      </c>
      <c r="AA707" s="1">
        <v>484812.5</v>
      </c>
      <c r="AB707" s="1">
        <v>1043316.5</v>
      </c>
      <c r="AC707" s="1">
        <v>112476.5</v>
      </c>
      <c r="AD707" s="1">
        <v>2214623.5</v>
      </c>
      <c r="AE707" s="1">
        <v>1337635.5</v>
      </c>
      <c r="AF707" s="1">
        <v>4758919.5</v>
      </c>
      <c r="AG707" s="1">
        <v>3424715.5</v>
      </c>
      <c r="AH707" s="1">
        <v>9067367.0985000003</v>
      </c>
      <c r="AI707" s="1">
        <v>22789736.598499998</v>
      </c>
      <c r="AJ707" s="1">
        <v>3506823.34</v>
      </c>
      <c r="AK707" s="1">
        <v>19282913.258499999</v>
      </c>
      <c r="AL707" s="33">
        <v>22545486.348499998</v>
      </c>
      <c r="AM707" s="1">
        <v>315278.45</v>
      </c>
      <c r="AN707" s="1">
        <v>315278.45</v>
      </c>
      <c r="AO707" s="1">
        <v>328581.34000000003</v>
      </c>
      <c r="AP707" s="1">
        <v>328581.34000000003</v>
      </c>
      <c r="AQ707" s="1">
        <v>5321.15</v>
      </c>
      <c r="AR707" s="1">
        <v>5321.15</v>
      </c>
      <c r="AS707" s="1">
        <v>5321.15</v>
      </c>
      <c r="AT707" s="1">
        <v>5321.15</v>
      </c>
      <c r="AU707" s="1">
        <v>6651.44</v>
      </c>
      <c r="AV707" s="1">
        <v>1829147.17</v>
      </c>
      <c r="AW707" s="1">
        <v>725810.22</v>
      </c>
      <c r="AX707" s="1">
        <v>285015.57</v>
      </c>
      <c r="AY707" s="1">
        <v>4155628.5799999996</v>
      </c>
      <c r="AZ707" s="1">
        <v>47772051.109999999</v>
      </c>
      <c r="BA707" s="1">
        <v>404933.46</v>
      </c>
      <c r="BB707" s="1">
        <v>1439.73</v>
      </c>
      <c r="BC707" s="1">
        <v>1279550.0599999996</v>
      </c>
    </row>
    <row r="708" spans="1:55" x14ac:dyDescent="0.25">
      <c r="A708" s="10" t="s">
        <v>1431</v>
      </c>
      <c r="B708" s="10" t="s">
        <v>1432</v>
      </c>
      <c r="C708">
        <v>84.28</v>
      </c>
      <c r="D708" s="1">
        <v>1244166.29</v>
      </c>
      <c r="E708" s="1">
        <v>2923903.54</v>
      </c>
      <c r="F708" s="12">
        <v>2.350090629766219</v>
      </c>
      <c r="G708" s="28">
        <v>4</v>
      </c>
      <c r="H708" s="1">
        <v>95.73</v>
      </c>
      <c r="I708" s="1">
        <v>660293.28999999992</v>
      </c>
      <c r="J708" s="1">
        <v>660389.0199999999</v>
      </c>
      <c r="K708" s="30">
        <v>0.93035000000000001</v>
      </c>
      <c r="L708" s="1">
        <v>303112.55</v>
      </c>
      <c r="M708" s="1">
        <v>66050.34</v>
      </c>
      <c r="N708" s="1">
        <v>25818.65</v>
      </c>
      <c r="O708" s="1">
        <v>10234.129999999999</v>
      </c>
      <c r="P708" s="1">
        <v>11125.18</v>
      </c>
      <c r="Q708" s="1">
        <v>16243.73</v>
      </c>
      <c r="R708" s="1">
        <v>5652.99</v>
      </c>
      <c r="S708" s="1">
        <v>9501.51</v>
      </c>
      <c r="T708" s="1">
        <v>11629.52</v>
      </c>
      <c r="U708" s="1">
        <v>6862.2</v>
      </c>
      <c r="V708" s="1">
        <v>17366.28</v>
      </c>
      <c r="W708" s="1">
        <v>14978.48</v>
      </c>
      <c r="X708" s="1">
        <v>11401.21</v>
      </c>
      <c r="Y708" s="1">
        <v>509976.77000000008</v>
      </c>
      <c r="Z708" s="1">
        <v>7555.5</v>
      </c>
      <c r="AA708" s="1">
        <v>10535</v>
      </c>
      <c r="AB708" s="1">
        <v>22671.32</v>
      </c>
      <c r="AC708" s="1">
        <v>2444.12</v>
      </c>
      <c r="AD708" s="1">
        <v>24061.93</v>
      </c>
      <c r="AE708" s="1">
        <v>19284.78</v>
      </c>
      <c r="AF708" s="1">
        <v>103411.56</v>
      </c>
      <c r="AG708" s="1">
        <v>74419.239999999991</v>
      </c>
      <c r="AH708" s="1">
        <v>254771.67827999999</v>
      </c>
      <c r="AI708" s="1">
        <v>519155.12827999995</v>
      </c>
      <c r="AJ708" s="1">
        <v>76203.44</v>
      </c>
      <c r="AK708" s="1">
        <v>442951.68827999994</v>
      </c>
      <c r="AL708" s="33">
        <v>513847.55827999994</v>
      </c>
      <c r="AM708" s="1">
        <v>39243.519999999997</v>
      </c>
      <c r="AN708" s="1">
        <v>39243.519999999997</v>
      </c>
      <c r="AO708" s="1">
        <v>40573.81</v>
      </c>
      <c r="AP708" s="1">
        <v>40573.81</v>
      </c>
      <c r="AQ708" s="1">
        <v>0</v>
      </c>
      <c r="AR708" s="1">
        <v>0</v>
      </c>
      <c r="AS708" s="1">
        <v>0</v>
      </c>
      <c r="AT708" s="1">
        <v>0</v>
      </c>
      <c r="AU708" s="1">
        <v>0</v>
      </c>
      <c r="AV708" s="1">
        <v>39243.519999999997</v>
      </c>
      <c r="AW708" s="1">
        <v>15571.92</v>
      </c>
      <c r="AX708" s="1">
        <v>5891.79</v>
      </c>
      <c r="AY708" s="1">
        <v>220341.88999999998</v>
      </c>
      <c r="AZ708" s="1">
        <v>1244166.29</v>
      </c>
      <c r="BA708" s="1">
        <v>476279.10000000003</v>
      </c>
      <c r="BB708" s="1">
        <v>0</v>
      </c>
      <c r="BC708" s="1">
        <v>46555.340000000011</v>
      </c>
    </row>
    <row r="709" spans="1:55" x14ac:dyDescent="0.25">
      <c r="A709" s="10" t="s">
        <v>1433</v>
      </c>
      <c r="B709" s="10" t="s">
        <v>1434</v>
      </c>
      <c r="C709">
        <v>2743.2</v>
      </c>
      <c r="D709" s="1">
        <v>34649902.950000003</v>
      </c>
      <c r="E709" s="1">
        <v>25406343.310000002</v>
      </c>
      <c r="F709" s="12">
        <v>0.73322985483282577</v>
      </c>
      <c r="G709" s="28">
        <v>2</v>
      </c>
      <c r="H709" s="1">
        <v>182843.67</v>
      </c>
      <c r="I709" s="1">
        <v>7605661.7399999993</v>
      </c>
      <c r="J709" s="1">
        <v>7788505.4099999992</v>
      </c>
      <c r="K709" s="30">
        <v>0.93035000000000001</v>
      </c>
      <c r="L709" s="1">
        <v>8215541.21</v>
      </c>
      <c r="M709" s="1">
        <v>2004059.45</v>
      </c>
      <c r="N709" s="1">
        <v>909462.9</v>
      </c>
      <c r="O709" s="1">
        <v>368013.26</v>
      </c>
      <c r="P709" s="1">
        <v>271055.96999999997</v>
      </c>
      <c r="Q709" s="1">
        <v>638180.25</v>
      </c>
      <c r="R709" s="1">
        <v>205768.93</v>
      </c>
      <c r="S709" s="1">
        <v>334136.63</v>
      </c>
      <c r="T709" s="1">
        <v>406306.48</v>
      </c>
      <c r="U709" s="1">
        <v>240968.99</v>
      </c>
      <c r="V709" s="1">
        <v>606734.59</v>
      </c>
      <c r="W709" s="1">
        <v>523310.85</v>
      </c>
      <c r="X709" s="1">
        <v>400942.76</v>
      </c>
      <c r="Y709" s="1">
        <v>15124482.270000001</v>
      </c>
      <c r="Z709" s="1">
        <v>245035.80000000002</v>
      </c>
      <c r="AA709" s="1">
        <v>342900</v>
      </c>
      <c r="AB709" s="1">
        <v>737920.8</v>
      </c>
      <c r="AC709" s="1">
        <v>79552.800000000017</v>
      </c>
      <c r="AD709" s="1">
        <v>1566367.2</v>
      </c>
      <c r="AE709" s="1">
        <v>966665.06</v>
      </c>
      <c r="AF709" s="1">
        <v>3365906.4000000004</v>
      </c>
      <c r="AG709" s="1">
        <v>2422245.6000000006</v>
      </c>
      <c r="AH709" s="1">
        <v>6615818.0501999985</v>
      </c>
      <c r="AI709" s="1">
        <v>16342411.710199999</v>
      </c>
      <c r="AJ709" s="1">
        <v>2480319.14</v>
      </c>
      <c r="AK709" s="1">
        <v>13862092.5702</v>
      </c>
      <c r="AL709" s="33">
        <v>16169657.4802</v>
      </c>
      <c r="AM709" s="1">
        <v>312617.88</v>
      </c>
      <c r="AN709" s="1">
        <v>312617.88</v>
      </c>
      <c r="AO709" s="1">
        <v>325920.77</v>
      </c>
      <c r="AP709" s="1">
        <v>325920.77</v>
      </c>
      <c r="AQ709" s="1">
        <v>13302.88</v>
      </c>
      <c r="AR709" s="1">
        <v>13302.88</v>
      </c>
      <c r="AS709" s="1">
        <v>13302.88</v>
      </c>
      <c r="AT709" s="1">
        <v>13302.88</v>
      </c>
      <c r="AU709" s="1">
        <v>16628.61</v>
      </c>
      <c r="AV709" s="1">
        <v>1293705.9099999999</v>
      </c>
      <c r="AW709" s="1">
        <v>513345.77</v>
      </c>
      <c r="AX709" s="1">
        <v>201793.97</v>
      </c>
      <c r="AY709" s="1">
        <v>3355763.08</v>
      </c>
      <c r="AZ709" s="1">
        <v>34649902.950000003</v>
      </c>
      <c r="BA709" s="1">
        <v>452614.00999999995</v>
      </c>
      <c r="BB709" s="1">
        <v>1268.8600000000001</v>
      </c>
      <c r="BC709" s="1">
        <v>1015323.6199999999</v>
      </c>
    </row>
    <row r="710" spans="1:55" x14ac:dyDescent="0.25">
      <c r="A710" s="10" t="s">
        <v>1435</v>
      </c>
      <c r="B710" s="10" t="s">
        <v>1436</v>
      </c>
      <c r="C710">
        <v>7309.85</v>
      </c>
      <c r="D710" s="1">
        <v>90614158.980000004</v>
      </c>
      <c r="E710" s="1">
        <v>77379385.50999999</v>
      </c>
      <c r="F710" s="12">
        <v>0.85394364833291514</v>
      </c>
      <c r="G710" s="28">
        <v>2</v>
      </c>
      <c r="H710" s="1">
        <v>218895.8</v>
      </c>
      <c r="I710" s="1">
        <v>9273851.290000001</v>
      </c>
      <c r="J710" s="1">
        <v>9492747.0900000017</v>
      </c>
      <c r="K710" s="30">
        <v>0.93035000000000001</v>
      </c>
      <c r="L710" s="1">
        <v>21524084.09</v>
      </c>
      <c r="M710" s="1">
        <v>5243057.3499999996</v>
      </c>
      <c r="N710" s="1">
        <v>2424443.7400000002</v>
      </c>
      <c r="O710" s="1">
        <v>982380.95</v>
      </c>
      <c r="P710" s="1">
        <v>702210.07</v>
      </c>
      <c r="Q710" s="1">
        <v>1708984.38</v>
      </c>
      <c r="R710" s="1">
        <v>550036.18000000005</v>
      </c>
      <c r="S710" s="1">
        <v>891294.95</v>
      </c>
      <c r="T710" s="1">
        <v>1085179.94</v>
      </c>
      <c r="U710" s="1">
        <v>642671.96</v>
      </c>
      <c r="V710" s="1">
        <v>1620491.49</v>
      </c>
      <c r="W710" s="1">
        <v>1397679.98</v>
      </c>
      <c r="X710" s="1">
        <v>1069497.3899999999</v>
      </c>
      <c r="Y710" s="1">
        <v>39842012.469999999</v>
      </c>
      <c r="Z710" s="1">
        <v>654069.6</v>
      </c>
      <c r="AA710" s="1">
        <v>913731.25</v>
      </c>
      <c r="AB710" s="1">
        <v>1966349.65</v>
      </c>
      <c r="AC710" s="1">
        <v>211985.64999999997</v>
      </c>
      <c r="AD710" s="1">
        <v>4173924.3499999996</v>
      </c>
      <c r="AE710" s="1">
        <v>2568965.1799999997</v>
      </c>
      <c r="AF710" s="1">
        <v>8969185.9499999993</v>
      </c>
      <c r="AG710" s="1">
        <v>6454597.5499999989</v>
      </c>
      <c r="AH710" s="1">
        <v>17216683.090349998</v>
      </c>
      <c r="AI710" s="1">
        <v>43129492.270349994</v>
      </c>
      <c r="AJ710" s="1">
        <v>6609347.0700000003</v>
      </c>
      <c r="AK710" s="1">
        <v>36520145.200349994</v>
      </c>
      <c r="AL710" s="33">
        <v>42669151.240349993</v>
      </c>
      <c r="AM710" s="1">
        <v>619914.6</v>
      </c>
      <c r="AN710" s="1">
        <v>619914.6</v>
      </c>
      <c r="AO710" s="1">
        <v>645855.24</v>
      </c>
      <c r="AP710" s="1">
        <v>645855.24</v>
      </c>
      <c r="AQ710" s="1">
        <v>40573.81</v>
      </c>
      <c r="AR710" s="1">
        <v>40573.81</v>
      </c>
      <c r="AS710" s="1">
        <v>42569.24</v>
      </c>
      <c r="AT710" s="1">
        <v>42569.24</v>
      </c>
      <c r="AU710" s="1">
        <v>51216.12</v>
      </c>
      <c r="AV710" s="1">
        <v>3448108.71</v>
      </c>
      <c r="AW710" s="1">
        <v>1368218.25</v>
      </c>
      <c r="AX710" s="1">
        <v>537626.28</v>
      </c>
      <c r="AY710" s="1">
        <v>8102995.1400000006</v>
      </c>
      <c r="AZ710" s="1">
        <v>90614158.980000004</v>
      </c>
      <c r="BA710" s="1">
        <v>611025.12</v>
      </c>
      <c r="BB710" s="1">
        <v>16310.91</v>
      </c>
      <c r="BC710" s="1">
        <v>2158410.3799999994</v>
      </c>
    </row>
    <row r="711" spans="1:55" x14ac:dyDescent="0.25">
      <c r="A711" s="10" t="s">
        <v>1437</v>
      </c>
      <c r="B711" s="10" t="s">
        <v>1438</v>
      </c>
      <c r="C711">
        <v>2353.39</v>
      </c>
      <c r="D711" s="1">
        <v>31233005.359999999</v>
      </c>
      <c r="E711" s="1">
        <v>20947386.780000001</v>
      </c>
      <c r="F711" s="12">
        <v>0.67068111244994844</v>
      </c>
      <c r="G711" s="28">
        <v>1</v>
      </c>
      <c r="H711" s="1">
        <v>882326.46</v>
      </c>
      <c r="I711" s="1">
        <v>12776898.609999999</v>
      </c>
      <c r="J711" s="1">
        <v>13659225.07</v>
      </c>
      <c r="K711" s="30">
        <v>0.93035000000000001</v>
      </c>
      <c r="L711" s="1">
        <v>7322728.2999999998</v>
      </c>
      <c r="M711" s="1">
        <v>1785563.49</v>
      </c>
      <c r="N711" s="1">
        <v>779992.34</v>
      </c>
      <c r="O711" s="1">
        <v>315983.19</v>
      </c>
      <c r="P711" s="1">
        <v>249859.6</v>
      </c>
      <c r="Q711" s="1">
        <v>548433.25</v>
      </c>
      <c r="R711" s="1">
        <v>176373.37</v>
      </c>
      <c r="S711" s="1">
        <v>286892.98</v>
      </c>
      <c r="T711" s="1">
        <v>348885.71</v>
      </c>
      <c r="U711" s="1">
        <v>206657.96</v>
      </c>
      <c r="V711" s="1">
        <v>520988.55</v>
      </c>
      <c r="W711" s="1">
        <v>449354.58</v>
      </c>
      <c r="X711" s="1">
        <v>344253.38</v>
      </c>
      <c r="Y711" s="1">
        <v>13335966.700000001</v>
      </c>
      <c r="Z711" s="1">
        <v>210087.90000000002</v>
      </c>
      <c r="AA711" s="1">
        <v>294173.75</v>
      </c>
      <c r="AB711" s="1">
        <v>633061.91</v>
      </c>
      <c r="AC711" s="1">
        <v>68248.310000000012</v>
      </c>
      <c r="AD711" s="1">
        <v>1343785.69</v>
      </c>
      <c r="AE711" s="1">
        <v>829385.38</v>
      </c>
      <c r="AF711" s="1">
        <v>2887609.5300000003</v>
      </c>
      <c r="AG711" s="1">
        <v>2078043.37</v>
      </c>
      <c r="AH711" s="1">
        <v>6038919.3048900003</v>
      </c>
      <c r="AI711" s="1">
        <v>14383315.144890001</v>
      </c>
      <c r="AJ711" s="1">
        <v>2127864.63</v>
      </c>
      <c r="AK711" s="1">
        <v>12255450.514890004</v>
      </c>
      <c r="AL711" s="33">
        <v>14235109.364890004</v>
      </c>
      <c r="AM711" s="1">
        <v>464935.95</v>
      </c>
      <c r="AN711" s="1">
        <v>464935.95</v>
      </c>
      <c r="AO711" s="1">
        <v>484225.14</v>
      </c>
      <c r="AP711" s="1">
        <v>484225.14</v>
      </c>
      <c r="AQ711" s="1">
        <v>7316.58</v>
      </c>
      <c r="AR711" s="1">
        <v>7316.58</v>
      </c>
      <c r="AS711" s="1">
        <v>7981.73</v>
      </c>
      <c r="AT711" s="1">
        <v>7981.73</v>
      </c>
      <c r="AU711" s="1">
        <v>9312.02</v>
      </c>
      <c r="AV711" s="1">
        <v>1110126.05</v>
      </c>
      <c r="AW711" s="1">
        <v>440500.82</v>
      </c>
      <c r="AX711" s="1">
        <v>173071.47</v>
      </c>
      <c r="AY711" s="1">
        <v>3661929.16</v>
      </c>
      <c r="AZ711" s="1">
        <v>31233005.359999999</v>
      </c>
      <c r="BA711" s="1">
        <v>1474931.45</v>
      </c>
      <c r="BB711" s="1">
        <v>8460.01</v>
      </c>
      <c r="BC711" s="1">
        <v>1100939.1400000001</v>
      </c>
    </row>
    <row r="712" spans="1:55" x14ac:dyDescent="0.25">
      <c r="A712" s="10" t="s">
        <v>1439</v>
      </c>
      <c r="B712" s="10" t="s">
        <v>1440</v>
      </c>
      <c r="C712">
        <v>5763.6</v>
      </c>
      <c r="D712" s="1">
        <v>82852328.810000002</v>
      </c>
      <c r="E712" s="1">
        <v>61627117.559999995</v>
      </c>
      <c r="F712" s="12">
        <v>0.74381877305254218</v>
      </c>
      <c r="G712" s="28">
        <v>2</v>
      </c>
      <c r="H712" s="1">
        <v>639573.91</v>
      </c>
      <c r="I712" s="1">
        <v>31497452.880000003</v>
      </c>
      <c r="J712" s="1">
        <v>32137026.790000003</v>
      </c>
      <c r="K712" s="30">
        <v>0.93035000000000001</v>
      </c>
      <c r="L712" s="1">
        <v>18874489.789999999</v>
      </c>
      <c r="M712" s="1">
        <v>4614080.45</v>
      </c>
      <c r="N712" s="1">
        <v>1913070.7</v>
      </c>
      <c r="O712" s="1">
        <v>773926.32</v>
      </c>
      <c r="P712" s="1">
        <v>684315.45</v>
      </c>
      <c r="Q712" s="1">
        <v>1349766.55</v>
      </c>
      <c r="R712" s="1">
        <v>433584.53</v>
      </c>
      <c r="S712" s="1">
        <v>703112.16</v>
      </c>
      <c r="T712" s="1">
        <v>854043.15</v>
      </c>
      <c r="U712" s="1">
        <v>506747.5</v>
      </c>
      <c r="V712" s="1">
        <v>1275336.57</v>
      </c>
      <c r="W712" s="1">
        <v>1099982.57</v>
      </c>
      <c r="X712" s="1">
        <v>843689.98</v>
      </c>
      <c r="Y712" s="1">
        <v>33926145.719999999</v>
      </c>
      <c r="Z712" s="1">
        <v>512304.30000000005</v>
      </c>
      <c r="AA712" s="1">
        <v>720450</v>
      </c>
      <c r="AB712" s="1">
        <v>1550408.4</v>
      </c>
      <c r="AC712" s="1">
        <v>167144.40000000002</v>
      </c>
      <c r="AD712" s="1">
        <v>3291015.5999999996</v>
      </c>
      <c r="AE712" s="1">
        <v>2047340.08</v>
      </c>
      <c r="AF712" s="1">
        <v>7071937.2000000011</v>
      </c>
      <c r="AG712" s="1">
        <v>5089258.8000000007</v>
      </c>
      <c r="AH712" s="1">
        <v>16319607.135600001</v>
      </c>
      <c r="AI712" s="1">
        <v>36769465.915600002</v>
      </c>
      <c r="AJ712" s="1">
        <v>5211274.21</v>
      </c>
      <c r="AK712" s="1">
        <v>31558191.705599993</v>
      </c>
      <c r="AL712" s="33">
        <v>36406500.665599994</v>
      </c>
      <c r="AM712" s="1">
        <v>1823826.02</v>
      </c>
      <c r="AN712" s="1">
        <v>1823826.02</v>
      </c>
      <c r="AO712" s="1">
        <v>1899652.48</v>
      </c>
      <c r="AP712" s="1">
        <v>1899652.48</v>
      </c>
      <c r="AQ712" s="1">
        <v>159634.66</v>
      </c>
      <c r="AR712" s="1">
        <v>159634.66</v>
      </c>
      <c r="AS712" s="1">
        <v>166286.1</v>
      </c>
      <c r="AT712" s="1">
        <v>166286.1</v>
      </c>
      <c r="AU712" s="1">
        <v>199543.32</v>
      </c>
      <c r="AV712" s="1">
        <v>2718445.28</v>
      </c>
      <c r="AW712" s="1">
        <v>1078685.96</v>
      </c>
      <c r="AX712" s="1">
        <v>424209.23</v>
      </c>
      <c r="AY712" s="1">
        <v>12519682.309999999</v>
      </c>
      <c r="AZ712" s="1">
        <v>82852328.810000002</v>
      </c>
      <c r="BA712" s="1">
        <v>8202504.1899999995</v>
      </c>
      <c r="BB712" s="1">
        <v>151027</v>
      </c>
      <c r="BC712" s="1">
        <v>2422762.94</v>
      </c>
    </row>
    <row r="713" spans="1:55" x14ac:dyDescent="0.25">
      <c r="A713" s="10" t="s">
        <v>1441</v>
      </c>
      <c r="B713" s="10" t="s">
        <v>1442</v>
      </c>
      <c r="C713">
        <v>6025.89</v>
      </c>
      <c r="D713" s="1">
        <v>86601560.150000006</v>
      </c>
      <c r="E713" s="1">
        <v>58492504.409999996</v>
      </c>
      <c r="F713" s="12">
        <v>0.67542090822251766</v>
      </c>
      <c r="G713" s="28">
        <v>1</v>
      </c>
      <c r="H713" s="1">
        <v>2204900.98</v>
      </c>
      <c r="I713" s="1">
        <v>28457908.500000004</v>
      </c>
      <c r="J713" s="1">
        <v>30662809.480000004</v>
      </c>
      <c r="K713" s="30">
        <v>0.93035000000000001</v>
      </c>
      <c r="L713" s="1">
        <v>19428789.140000001</v>
      </c>
      <c r="M713" s="1">
        <v>4712146.13</v>
      </c>
      <c r="N713" s="1">
        <v>1996285.27</v>
      </c>
      <c r="O713" s="1">
        <v>810780.1</v>
      </c>
      <c r="P713" s="1">
        <v>716215.37</v>
      </c>
      <c r="Q713" s="1">
        <v>1404419.06</v>
      </c>
      <c r="R713" s="1">
        <v>453370.01</v>
      </c>
      <c r="S713" s="1">
        <v>733992.08</v>
      </c>
      <c r="T713" s="1">
        <v>896200.18</v>
      </c>
      <c r="U713" s="1">
        <v>529709.49</v>
      </c>
      <c r="V713" s="1">
        <v>1338289.3500000001</v>
      </c>
      <c r="W713" s="1">
        <v>1154279.58</v>
      </c>
      <c r="X713" s="1">
        <v>880743.93</v>
      </c>
      <c r="Y713" s="1">
        <v>35055219.689999998</v>
      </c>
      <c r="Z713" s="1">
        <v>539037.9</v>
      </c>
      <c r="AA713" s="1">
        <v>753236.25</v>
      </c>
      <c r="AB713" s="1">
        <v>1620964.41</v>
      </c>
      <c r="AC713" s="1">
        <v>174750.81</v>
      </c>
      <c r="AD713" s="1">
        <v>3440783.19</v>
      </c>
      <c r="AE713" s="1">
        <v>2096472.16</v>
      </c>
      <c r="AF713" s="1">
        <v>7393767.0299999993</v>
      </c>
      <c r="AG713" s="1">
        <v>5320860.8699999992</v>
      </c>
      <c r="AH713" s="1">
        <v>17066826.786389995</v>
      </c>
      <c r="AI713" s="1">
        <v>38406699.406389996</v>
      </c>
      <c r="AJ713" s="1">
        <v>5448428.96</v>
      </c>
      <c r="AK713" s="1">
        <v>32958270.446389996</v>
      </c>
      <c r="AL713" s="33">
        <v>38027216.326389998</v>
      </c>
      <c r="AM713" s="1">
        <v>1664191.36</v>
      </c>
      <c r="AN713" s="1">
        <v>1664191.36</v>
      </c>
      <c r="AO713" s="1">
        <v>1734031.52</v>
      </c>
      <c r="AP713" s="1">
        <v>1734031.52</v>
      </c>
      <c r="AQ713" s="1">
        <v>433009.02</v>
      </c>
      <c r="AR713" s="1">
        <v>433009.02</v>
      </c>
      <c r="AS713" s="1">
        <v>450967.92</v>
      </c>
      <c r="AT713" s="1">
        <v>450967.92</v>
      </c>
      <c r="AU713" s="1">
        <v>541427.56000000006</v>
      </c>
      <c r="AV713" s="1">
        <v>2842162.14</v>
      </c>
      <c r="AW713" s="1">
        <v>1127777.1200000001</v>
      </c>
      <c r="AX713" s="1">
        <v>443357.56</v>
      </c>
      <c r="AY713" s="1">
        <v>13519124.020000001</v>
      </c>
      <c r="AZ713" s="1">
        <v>86601560.150000006</v>
      </c>
      <c r="BA713" s="1">
        <v>5785166.4500000002</v>
      </c>
      <c r="BB713" s="1">
        <v>462520.80999999994</v>
      </c>
      <c r="BC713" s="1">
        <v>2940130.83</v>
      </c>
    </row>
    <row r="714" spans="1:55" x14ac:dyDescent="0.25">
      <c r="A714" s="10" t="s">
        <v>1443</v>
      </c>
      <c r="B714" s="10" t="s">
        <v>1444</v>
      </c>
      <c r="C714">
        <v>5804.55</v>
      </c>
      <c r="D714" s="1">
        <v>81808281.239999995</v>
      </c>
      <c r="E714" s="1">
        <v>58956857.230000004</v>
      </c>
      <c r="F714" s="12">
        <v>0.72067101687467272</v>
      </c>
      <c r="G714" s="28">
        <v>1</v>
      </c>
      <c r="H714" s="1">
        <v>873130.88</v>
      </c>
      <c r="I714" s="1">
        <v>24811969.500000004</v>
      </c>
      <c r="J714" s="1">
        <v>25685100.380000003</v>
      </c>
      <c r="K714" s="30">
        <v>0.93035000000000001</v>
      </c>
      <c r="L714" s="1">
        <v>18912281.780000001</v>
      </c>
      <c r="M714" s="1">
        <v>4657598.2699999996</v>
      </c>
      <c r="N714" s="1">
        <v>1930953.37</v>
      </c>
      <c r="O714" s="1">
        <v>777320.9</v>
      </c>
      <c r="P714" s="1">
        <v>669272.51</v>
      </c>
      <c r="Q714" s="1">
        <v>1372859.43</v>
      </c>
      <c r="R714" s="1">
        <v>436411.03</v>
      </c>
      <c r="S714" s="1">
        <v>709710.43</v>
      </c>
      <c r="T714" s="1">
        <v>856223.69</v>
      </c>
      <c r="U714" s="1">
        <v>510178.6</v>
      </c>
      <c r="V714" s="1">
        <v>1278592.75</v>
      </c>
      <c r="W714" s="1">
        <v>1102791.04</v>
      </c>
      <c r="X714" s="1">
        <v>851607.49</v>
      </c>
      <c r="Y714" s="1">
        <v>34065801.290000007</v>
      </c>
      <c r="Z714" s="1">
        <v>518787</v>
      </c>
      <c r="AA714" s="1">
        <v>725568.75</v>
      </c>
      <c r="AB714" s="1">
        <v>1561423.95</v>
      </c>
      <c r="AC714" s="1">
        <v>168331.95</v>
      </c>
      <c r="AD714" s="1">
        <v>3314398.05</v>
      </c>
      <c r="AE714" s="1">
        <v>2121313.0499999998</v>
      </c>
      <c r="AF714" s="1">
        <v>7122182.8499999996</v>
      </c>
      <c r="AG714" s="1">
        <v>5125417.6499999994</v>
      </c>
      <c r="AH714" s="1">
        <v>16027118.818049997</v>
      </c>
      <c r="AI714" s="1">
        <v>36684542.068049997</v>
      </c>
      <c r="AJ714" s="1">
        <v>5248299.97</v>
      </c>
      <c r="AK714" s="1">
        <v>31436242.098050006</v>
      </c>
      <c r="AL714" s="33">
        <v>36318997.968050003</v>
      </c>
      <c r="AM714" s="1">
        <v>1729375.51</v>
      </c>
      <c r="AN714" s="1">
        <v>1729375.51</v>
      </c>
      <c r="AO714" s="1">
        <v>1801876.25</v>
      </c>
      <c r="AP714" s="1">
        <v>1801876.25</v>
      </c>
      <c r="AQ714" s="1">
        <v>20619.47</v>
      </c>
      <c r="AR714" s="1">
        <v>20619.47</v>
      </c>
      <c r="AS714" s="1">
        <v>21284.62</v>
      </c>
      <c r="AT714" s="1">
        <v>21284.62</v>
      </c>
      <c r="AU714" s="1">
        <v>25940.63</v>
      </c>
      <c r="AV714" s="1">
        <v>2737734.46</v>
      </c>
      <c r="AW714" s="1">
        <v>1086339.96</v>
      </c>
      <c r="AX714" s="1">
        <v>427155.13</v>
      </c>
      <c r="AY714" s="1">
        <v>11423481.880000001</v>
      </c>
      <c r="AZ714" s="1">
        <v>81808281.239999995</v>
      </c>
      <c r="BA714" s="1">
        <v>7307148.8399999999</v>
      </c>
      <c r="BB714" s="1">
        <v>10577.08</v>
      </c>
      <c r="BC714" s="1">
        <v>3264586.7699999996</v>
      </c>
    </row>
    <row r="715" spans="1:55" x14ac:dyDescent="0.25">
      <c r="A715" s="10" t="s">
        <v>1445</v>
      </c>
      <c r="B715" s="10" t="s">
        <v>1446</v>
      </c>
      <c r="C715">
        <v>627.75</v>
      </c>
      <c r="D715" s="1">
        <v>9732545.9499999993</v>
      </c>
      <c r="E715" s="1">
        <v>7392140.1600000001</v>
      </c>
      <c r="F715" s="12">
        <v>0.75952789721994585</v>
      </c>
      <c r="G715" s="28">
        <v>2</v>
      </c>
      <c r="H715" s="1">
        <v>77532.47</v>
      </c>
      <c r="I715" s="1">
        <v>5355493.8099999987</v>
      </c>
      <c r="J715" s="1">
        <v>5433026.2799999984</v>
      </c>
      <c r="K715" s="30">
        <v>0.93035000000000001</v>
      </c>
      <c r="L715" s="1">
        <v>2268341.08</v>
      </c>
      <c r="M715" s="1">
        <v>534601.14</v>
      </c>
      <c r="N715" s="1">
        <v>206312.18</v>
      </c>
      <c r="O715" s="1">
        <v>83739.570000000007</v>
      </c>
      <c r="P715" s="1">
        <v>83865.05</v>
      </c>
      <c r="Q715" s="1">
        <v>138964.25</v>
      </c>
      <c r="R715" s="1">
        <v>46354.53</v>
      </c>
      <c r="S715" s="1">
        <v>75748.19</v>
      </c>
      <c r="T715" s="1">
        <v>93036.19</v>
      </c>
      <c r="U715" s="1">
        <v>54633.71</v>
      </c>
      <c r="V715" s="1">
        <v>138930.28</v>
      </c>
      <c r="W715" s="1">
        <v>119827.88</v>
      </c>
      <c r="X715" s="1">
        <v>90893.02</v>
      </c>
      <c r="Y715" s="1">
        <v>3935247.0699999994</v>
      </c>
      <c r="Z715" s="1">
        <v>56295</v>
      </c>
      <c r="AA715" s="1">
        <v>78468.75</v>
      </c>
      <c r="AB715" s="1">
        <v>168864.75</v>
      </c>
      <c r="AC715" s="1">
        <v>18204.75</v>
      </c>
      <c r="AD715" s="1">
        <v>358445.25</v>
      </c>
      <c r="AE715" s="1">
        <v>199433</v>
      </c>
      <c r="AF715" s="1">
        <v>770249.25</v>
      </c>
      <c r="AG715" s="1">
        <v>554303.25</v>
      </c>
      <c r="AH715" s="1">
        <v>1953592.7872500001</v>
      </c>
      <c r="AI715" s="1">
        <v>4157856.7872500001</v>
      </c>
      <c r="AJ715" s="1">
        <v>567592.71</v>
      </c>
      <c r="AK715" s="1">
        <v>3590264.0772500001</v>
      </c>
      <c r="AL715" s="33">
        <v>4118323.9472500002</v>
      </c>
      <c r="AM715" s="1">
        <v>298649.84000000003</v>
      </c>
      <c r="AN715" s="1">
        <v>298649.84000000003</v>
      </c>
      <c r="AO715" s="1">
        <v>311287.59000000003</v>
      </c>
      <c r="AP715" s="1">
        <v>311287.59000000003</v>
      </c>
      <c r="AQ715" s="1">
        <v>0</v>
      </c>
      <c r="AR715" s="1">
        <v>0</v>
      </c>
      <c r="AS715" s="1">
        <v>0</v>
      </c>
      <c r="AT715" s="1">
        <v>0</v>
      </c>
      <c r="AU715" s="1">
        <v>0</v>
      </c>
      <c r="AV715" s="1">
        <v>295989.27</v>
      </c>
      <c r="AW715" s="1">
        <v>117449.29</v>
      </c>
      <c r="AX715" s="1">
        <v>45661.41</v>
      </c>
      <c r="AY715" s="1">
        <v>1678974.83</v>
      </c>
      <c r="AZ715" s="1">
        <v>9732545.9499999993</v>
      </c>
      <c r="BA715" s="1">
        <v>2183522.2900000005</v>
      </c>
      <c r="BB715" s="1">
        <v>0</v>
      </c>
      <c r="BC715" s="1">
        <v>320889.18</v>
      </c>
    </row>
    <row r="716" spans="1:55" x14ac:dyDescent="0.25">
      <c r="A716" s="10" t="s">
        <v>1447</v>
      </c>
      <c r="B716" s="10" t="s">
        <v>1448</v>
      </c>
      <c r="C716">
        <v>665.39</v>
      </c>
      <c r="D716" s="1">
        <v>9313661.3300000001</v>
      </c>
      <c r="E716" s="1">
        <v>6923439.7299999995</v>
      </c>
      <c r="F716" s="12">
        <v>0.74336391293283144</v>
      </c>
      <c r="G716" s="28">
        <v>2</v>
      </c>
      <c r="H716" s="1">
        <v>77184.429999999993</v>
      </c>
      <c r="I716" s="1">
        <v>4328677.59</v>
      </c>
      <c r="J716" s="1">
        <v>4405862.0199999996</v>
      </c>
      <c r="K716" s="30">
        <v>0.93035000000000001</v>
      </c>
      <c r="L716" s="1">
        <v>2204993.46</v>
      </c>
      <c r="M716" s="1">
        <v>440998.69</v>
      </c>
      <c r="N716" s="1">
        <v>210421.91</v>
      </c>
      <c r="O716" s="1">
        <v>93168.73</v>
      </c>
      <c r="P716" s="1">
        <v>80001.64</v>
      </c>
      <c r="Q716" s="1">
        <v>128907.1</v>
      </c>
      <c r="R716" s="1">
        <v>49181.03</v>
      </c>
      <c r="S716" s="1">
        <v>77859.64</v>
      </c>
      <c r="T716" s="1">
        <v>106846.25</v>
      </c>
      <c r="U716" s="1">
        <v>58328.74</v>
      </c>
      <c r="V716" s="1">
        <v>159552.74</v>
      </c>
      <c r="W716" s="1">
        <v>137614.84</v>
      </c>
      <c r="X716" s="1">
        <v>93426.63</v>
      </c>
      <c r="Y716" s="1">
        <v>3841301.4000000004</v>
      </c>
      <c r="Z716" s="1">
        <v>58962.6</v>
      </c>
      <c r="AA716" s="1">
        <v>83173.75</v>
      </c>
      <c r="AB716" s="1">
        <v>178989.91</v>
      </c>
      <c r="AC716" s="1">
        <v>19296.310000000001</v>
      </c>
      <c r="AD716" s="1">
        <v>379937.69</v>
      </c>
      <c r="AE716" s="1">
        <v>99246.77</v>
      </c>
      <c r="AF716" s="1">
        <v>816433.53</v>
      </c>
      <c r="AG716" s="1">
        <v>587539.37</v>
      </c>
      <c r="AH716" s="1">
        <v>1855985.3958900003</v>
      </c>
      <c r="AI716" s="1">
        <v>4079565.3258900004</v>
      </c>
      <c r="AJ716" s="1">
        <v>601625.67000000004</v>
      </c>
      <c r="AK716" s="1">
        <v>3477939.655890001</v>
      </c>
      <c r="AL716" s="33">
        <v>4037662.0958900009</v>
      </c>
      <c r="AM716" s="1">
        <v>232135.4</v>
      </c>
      <c r="AN716" s="1">
        <v>232135.4</v>
      </c>
      <c r="AO716" s="1">
        <v>242112.57</v>
      </c>
      <c r="AP716" s="1">
        <v>242112.57</v>
      </c>
      <c r="AQ716" s="1">
        <v>0</v>
      </c>
      <c r="AR716" s="1">
        <v>0</v>
      </c>
      <c r="AS716" s="1">
        <v>0</v>
      </c>
      <c r="AT716" s="1">
        <v>0</v>
      </c>
      <c r="AU716" s="1">
        <v>0</v>
      </c>
      <c r="AV716" s="1">
        <v>313283.02</v>
      </c>
      <c r="AW716" s="1">
        <v>124311.49</v>
      </c>
      <c r="AX716" s="1">
        <v>48607.3</v>
      </c>
      <c r="AY716" s="1">
        <v>1434697.75</v>
      </c>
      <c r="AZ716" s="1">
        <v>9313661.3300000001</v>
      </c>
      <c r="BA716" s="1">
        <v>1058420.8699999999</v>
      </c>
      <c r="BB716" s="1">
        <v>0</v>
      </c>
      <c r="BC716" s="1">
        <v>365652.02</v>
      </c>
    </row>
    <row r="717" spans="1:55" x14ac:dyDescent="0.25">
      <c r="A717" s="10" t="s">
        <v>1449</v>
      </c>
      <c r="B717" s="10" t="s">
        <v>1450</v>
      </c>
      <c r="C717">
        <v>565.16</v>
      </c>
      <c r="D717" s="1">
        <v>8461079.8599999994</v>
      </c>
      <c r="E717" s="1">
        <v>6395135.3200000003</v>
      </c>
      <c r="F717" s="12">
        <v>0.75582968436844433</v>
      </c>
      <c r="G717" s="28">
        <v>2</v>
      </c>
      <c r="H717" s="1">
        <v>58825.95</v>
      </c>
      <c r="I717" s="1">
        <v>2487130.8200000003</v>
      </c>
      <c r="J717" s="1">
        <v>2545956.7700000005</v>
      </c>
      <c r="K717" s="30">
        <v>0.93035000000000001</v>
      </c>
      <c r="L717" s="1">
        <v>1872345.19</v>
      </c>
      <c r="M717" s="1">
        <v>624052.64</v>
      </c>
      <c r="N717" s="1">
        <v>205049.06</v>
      </c>
      <c r="O717" s="1">
        <v>68349.679999999993</v>
      </c>
      <c r="P717" s="1">
        <v>64542.559999999998</v>
      </c>
      <c r="Q717" s="1">
        <v>177761.45</v>
      </c>
      <c r="R717" s="1">
        <v>42397.440000000002</v>
      </c>
      <c r="S717" s="1">
        <v>74428.53</v>
      </c>
      <c r="T717" s="1">
        <v>68323.45</v>
      </c>
      <c r="U717" s="1">
        <v>49619.02</v>
      </c>
      <c r="V717" s="1">
        <v>102026.92</v>
      </c>
      <c r="W717" s="1">
        <v>87998.6</v>
      </c>
      <c r="X717" s="1">
        <v>89309.52</v>
      </c>
      <c r="Y717" s="1">
        <v>3526204.0600000005</v>
      </c>
      <c r="Z717" s="1">
        <v>50864.400000000009</v>
      </c>
      <c r="AA717" s="1">
        <v>70645.000000000015</v>
      </c>
      <c r="AB717" s="1">
        <v>152028.04</v>
      </c>
      <c r="AC717" s="1">
        <v>16389.640000000003</v>
      </c>
      <c r="AD717" s="1">
        <v>322706.36</v>
      </c>
      <c r="AE717" s="1">
        <v>440259.64000000007</v>
      </c>
      <c r="AF717" s="1">
        <v>693451.32000000007</v>
      </c>
      <c r="AG717" s="1">
        <v>499036.28000000009</v>
      </c>
      <c r="AH717" s="1">
        <v>1624454.1801600002</v>
      </c>
      <c r="AI717" s="1">
        <v>3869834.8601600006</v>
      </c>
      <c r="AJ717" s="1">
        <v>511000.71</v>
      </c>
      <c r="AK717" s="1">
        <v>3358834.1501600007</v>
      </c>
      <c r="AL717" s="33">
        <v>3834243.6601600004</v>
      </c>
      <c r="AM717" s="1">
        <v>167616.39000000001</v>
      </c>
      <c r="AN717" s="1">
        <v>167616.39000000001</v>
      </c>
      <c r="AO717" s="1">
        <v>174267.84</v>
      </c>
      <c r="AP717" s="1">
        <v>174267.84</v>
      </c>
      <c r="AQ717" s="1">
        <v>665.14</v>
      </c>
      <c r="AR717" s="1">
        <v>665.14</v>
      </c>
      <c r="AS717" s="1">
        <v>665.14</v>
      </c>
      <c r="AT717" s="1">
        <v>665.14</v>
      </c>
      <c r="AU717" s="1">
        <v>1330.28</v>
      </c>
      <c r="AV717" s="1">
        <v>266057.77</v>
      </c>
      <c r="AW717" s="1">
        <v>105572.39</v>
      </c>
      <c r="AX717" s="1">
        <v>41242.559999999998</v>
      </c>
      <c r="AY717" s="1">
        <v>1100632.02</v>
      </c>
      <c r="AZ717" s="1">
        <v>8461079.8599999994</v>
      </c>
      <c r="BA717" s="1">
        <v>721010.33</v>
      </c>
      <c r="BB717" s="1">
        <v>308.96000000000004</v>
      </c>
      <c r="BC717" s="1">
        <v>265204.50000000006</v>
      </c>
    </row>
    <row r="718" spans="1:55" x14ac:dyDescent="0.25">
      <c r="A718" s="10" t="s">
        <v>1451</v>
      </c>
      <c r="B718" s="10" t="s">
        <v>1452</v>
      </c>
      <c r="C718">
        <v>602.73</v>
      </c>
      <c r="D718" s="1">
        <v>7983892.2800000003</v>
      </c>
      <c r="E718" s="1">
        <v>7015942.9400000004</v>
      </c>
      <c r="F718" s="12">
        <v>0.87876222448231733</v>
      </c>
      <c r="G718" s="28">
        <v>2</v>
      </c>
      <c r="H718" s="1">
        <v>18048.939999999999</v>
      </c>
      <c r="I718" s="1">
        <v>2008711</v>
      </c>
      <c r="J718" s="1">
        <v>2026759.94</v>
      </c>
      <c r="K718" s="30">
        <v>0.93035000000000001</v>
      </c>
      <c r="L718" s="1">
        <v>1900769.01</v>
      </c>
      <c r="M718" s="1">
        <v>380153.8</v>
      </c>
      <c r="N718" s="1">
        <v>190140.28</v>
      </c>
      <c r="O718" s="1">
        <v>84295.52</v>
      </c>
      <c r="P718" s="1">
        <v>67084.3</v>
      </c>
      <c r="Q718" s="1">
        <v>117188.28</v>
      </c>
      <c r="R718" s="1">
        <v>45223.94</v>
      </c>
      <c r="S718" s="1">
        <v>70469.570000000007</v>
      </c>
      <c r="T718" s="1">
        <v>96670.41</v>
      </c>
      <c r="U718" s="1">
        <v>52786.19</v>
      </c>
      <c r="V718" s="1">
        <v>144357.24</v>
      </c>
      <c r="W718" s="1">
        <v>124508.66</v>
      </c>
      <c r="X718" s="1">
        <v>84559.01</v>
      </c>
      <c r="Y718" s="1">
        <v>3358206.209999999</v>
      </c>
      <c r="Z718" s="1">
        <v>53233.2</v>
      </c>
      <c r="AA718" s="1">
        <v>75341.25</v>
      </c>
      <c r="AB718" s="1">
        <v>162134.37</v>
      </c>
      <c r="AC718" s="1">
        <v>17479.170000000002</v>
      </c>
      <c r="AD718" s="1">
        <v>344158.83</v>
      </c>
      <c r="AE718" s="1">
        <v>90792.110000000015</v>
      </c>
      <c r="AF718" s="1">
        <v>739549.71000000008</v>
      </c>
      <c r="AG718" s="1">
        <v>532210.59</v>
      </c>
      <c r="AH718" s="1">
        <v>1571962.2402299999</v>
      </c>
      <c r="AI718" s="1">
        <v>3586861.4702300001</v>
      </c>
      <c r="AJ718" s="1">
        <v>544970.38</v>
      </c>
      <c r="AK718" s="1">
        <v>3041891.0902300002</v>
      </c>
      <c r="AL718" s="33">
        <v>3548904.2802300001</v>
      </c>
      <c r="AM718" s="1">
        <v>155643.79</v>
      </c>
      <c r="AN718" s="1">
        <v>155643.79</v>
      </c>
      <c r="AO718" s="1">
        <v>162295.24</v>
      </c>
      <c r="AP718" s="1">
        <v>162295.24</v>
      </c>
      <c r="AQ718" s="1">
        <v>0</v>
      </c>
      <c r="AR718" s="1">
        <v>0</v>
      </c>
      <c r="AS718" s="1">
        <v>0</v>
      </c>
      <c r="AT718" s="1">
        <v>0</v>
      </c>
      <c r="AU718" s="1">
        <v>0</v>
      </c>
      <c r="AV718" s="1">
        <v>284016.67</v>
      </c>
      <c r="AW718" s="1">
        <v>112698.53</v>
      </c>
      <c r="AX718" s="1">
        <v>44188.46</v>
      </c>
      <c r="AY718" s="1">
        <v>1076781.72</v>
      </c>
      <c r="AZ718" s="1">
        <v>7983892.2800000003</v>
      </c>
      <c r="BA718" s="1">
        <v>693123.65000000014</v>
      </c>
      <c r="BB718" s="1">
        <v>204.21</v>
      </c>
      <c r="BC718" s="1">
        <v>274234.06</v>
      </c>
    </row>
    <row r="719" spans="1:55" x14ac:dyDescent="0.25">
      <c r="A719" s="143" t="s">
        <v>1453</v>
      </c>
      <c r="B719" s="10" t="s">
        <v>1454</v>
      </c>
      <c r="C719">
        <v>22.31</v>
      </c>
      <c r="D719" s="1">
        <v>320966.62</v>
      </c>
      <c r="E719" s="1">
        <v>238134.23</v>
      </c>
      <c r="F719" s="12">
        <v>0.74192833510226086</v>
      </c>
      <c r="G719" s="28">
        <v>2</v>
      </c>
      <c r="H719" s="1">
        <v>2828.55</v>
      </c>
      <c r="I719" s="1">
        <v>206037.56999999998</v>
      </c>
      <c r="J719" s="1">
        <v>208866.11999999997</v>
      </c>
      <c r="K719" s="30">
        <v>1.05731</v>
      </c>
      <c r="L719" s="1">
        <v>73222.539999999994</v>
      </c>
      <c r="M719" s="1">
        <v>20372.43</v>
      </c>
      <c r="N719" s="1">
        <v>7839.27</v>
      </c>
      <c r="O719" s="1">
        <v>3093.28</v>
      </c>
      <c r="P719" s="1">
        <v>2583</v>
      </c>
      <c r="Q719" s="1">
        <v>5925.81</v>
      </c>
      <c r="R719" s="1">
        <v>1284.8800000000001</v>
      </c>
      <c r="S719" s="1">
        <v>2999.48</v>
      </c>
      <c r="T719" s="1">
        <v>3304.13</v>
      </c>
      <c r="U719" s="1">
        <v>2099.63</v>
      </c>
      <c r="V719" s="1">
        <v>4934.04</v>
      </c>
      <c r="W719" s="1">
        <v>4255.63</v>
      </c>
      <c r="X719" s="1">
        <v>3599.18</v>
      </c>
      <c r="Y719" s="1">
        <v>135513.29999999999</v>
      </c>
      <c r="Z719" s="1">
        <v>2007.9</v>
      </c>
      <c r="AA719" s="1">
        <v>2788.75</v>
      </c>
      <c r="AB719" s="1">
        <v>6001.3899999999994</v>
      </c>
      <c r="AC719" s="1">
        <v>646.99</v>
      </c>
      <c r="AD719" s="1">
        <v>12739.01</v>
      </c>
      <c r="AE719" s="1">
        <v>11855.02</v>
      </c>
      <c r="AF719" s="1">
        <v>27374.370000000003</v>
      </c>
      <c r="AG719" s="1">
        <v>19699.73</v>
      </c>
      <c r="AH719" s="1">
        <v>56459.280810000004</v>
      </c>
      <c r="AI719" s="1">
        <v>139572.44081</v>
      </c>
      <c r="AJ719" s="1">
        <v>20172.03</v>
      </c>
      <c r="AK719" s="1">
        <v>119400.41081</v>
      </c>
      <c r="AL719" s="33">
        <v>140728.49080999999</v>
      </c>
      <c r="AM719" s="1">
        <v>3779.56</v>
      </c>
      <c r="AN719" s="1">
        <v>3779.56</v>
      </c>
      <c r="AO719" s="1">
        <v>3779.56</v>
      </c>
      <c r="AP719" s="1">
        <v>3779.56</v>
      </c>
      <c r="AQ719" s="1">
        <v>2267.73</v>
      </c>
      <c r="AR719" s="1">
        <v>2267.73</v>
      </c>
      <c r="AS719" s="1">
        <v>2267.73</v>
      </c>
      <c r="AT719" s="1">
        <v>2267.73</v>
      </c>
      <c r="AU719" s="1">
        <v>3023.65</v>
      </c>
      <c r="AV719" s="1">
        <v>11338.69</v>
      </c>
      <c r="AW719" s="1">
        <v>4499.22</v>
      </c>
      <c r="AX719" s="1">
        <v>1673.95</v>
      </c>
      <c r="AY719" s="1">
        <v>44724.67</v>
      </c>
      <c r="AZ719" s="1">
        <v>320966.62</v>
      </c>
      <c r="BA719" s="1">
        <v>5413.36</v>
      </c>
      <c r="BB719" s="1">
        <v>1058.67</v>
      </c>
      <c r="BC719" s="1">
        <v>4784.79</v>
      </c>
    </row>
    <row r="720" spans="1:55" x14ac:dyDescent="0.25">
      <c r="A720" s="10" t="s">
        <v>1455</v>
      </c>
      <c r="B720" s="10" t="s">
        <v>1456</v>
      </c>
      <c r="C720">
        <v>1101.54</v>
      </c>
      <c r="D720" s="1">
        <v>14109980.560000001</v>
      </c>
      <c r="E720" s="1">
        <v>13503020.189999999</v>
      </c>
      <c r="F720" s="12">
        <v>0.95698361401569498</v>
      </c>
      <c r="G720" s="28">
        <v>3</v>
      </c>
      <c r="H720" s="1">
        <v>23123.53</v>
      </c>
      <c r="I720" s="1">
        <v>1179100.2899999996</v>
      </c>
      <c r="J720" s="1">
        <v>1202223.8199999996</v>
      </c>
      <c r="K720" s="30">
        <v>1.05731</v>
      </c>
      <c r="L720" s="1">
        <v>3654763.82</v>
      </c>
      <c r="M720" s="1">
        <v>730952.76</v>
      </c>
      <c r="N720" s="1">
        <v>396160.84</v>
      </c>
      <c r="O720" s="1">
        <v>175751.35</v>
      </c>
      <c r="P720" s="1">
        <v>122316.59</v>
      </c>
      <c r="Q720" s="1">
        <v>244425.11</v>
      </c>
      <c r="R720" s="1">
        <v>93796.63</v>
      </c>
      <c r="S720" s="1">
        <v>146674.70000000001</v>
      </c>
      <c r="T720" s="1">
        <v>201552.29</v>
      </c>
      <c r="U720" s="1">
        <v>109781.06</v>
      </c>
      <c r="V720" s="1">
        <v>300976.61</v>
      </c>
      <c r="W720" s="1">
        <v>259593.45</v>
      </c>
      <c r="X720" s="1">
        <v>176000.34</v>
      </c>
      <c r="Y720" s="1">
        <v>6612745.5499999998</v>
      </c>
      <c r="Z720" s="1">
        <v>97563.6</v>
      </c>
      <c r="AA720" s="1">
        <v>137692.5</v>
      </c>
      <c r="AB720" s="1">
        <v>296314.26</v>
      </c>
      <c r="AC720" s="1">
        <v>31944.660000000003</v>
      </c>
      <c r="AD720" s="1">
        <v>314489.67</v>
      </c>
      <c r="AE720" s="1">
        <v>165755.18</v>
      </c>
      <c r="AF720" s="1">
        <v>1351589.58</v>
      </c>
      <c r="AG720" s="1">
        <v>972659.82000000007</v>
      </c>
      <c r="AH720" s="1">
        <v>2567350.29954</v>
      </c>
      <c r="AI720" s="1">
        <v>5935359.5695400005</v>
      </c>
      <c r="AJ720" s="1">
        <v>995979.42</v>
      </c>
      <c r="AK720" s="1">
        <v>4939380.1495399997</v>
      </c>
      <c r="AL720" s="33">
        <v>5992439.1495399997</v>
      </c>
      <c r="AM720" s="1">
        <v>130017.07</v>
      </c>
      <c r="AN720" s="1">
        <v>130017.07</v>
      </c>
      <c r="AO720" s="1">
        <v>135308.46</v>
      </c>
      <c r="AP720" s="1">
        <v>135308.46</v>
      </c>
      <c r="AQ720" s="1">
        <v>10582.78</v>
      </c>
      <c r="AR720" s="1">
        <v>10582.78</v>
      </c>
      <c r="AS720" s="1">
        <v>11338.69</v>
      </c>
      <c r="AT720" s="1">
        <v>11338.69</v>
      </c>
      <c r="AU720" s="1">
        <v>13606.43</v>
      </c>
      <c r="AV720" s="1">
        <v>590368.21</v>
      </c>
      <c r="AW720" s="1">
        <v>234259.6</v>
      </c>
      <c r="AX720" s="1">
        <v>92067.48</v>
      </c>
      <c r="AY720" s="1">
        <v>1504795.72</v>
      </c>
      <c r="AZ720" s="1">
        <v>14109980.560000001</v>
      </c>
      <c r="BA720" s="1">
        <v>124541.83</v>
      </c>
      <c r="BB720" s="1">
        <v>447.14</v>
      </c>
      <c r="BC720" s="1">
        <v>473699.84000000003</v>
      </c>
    </row>
    <row r="721" spans="1:55" x14ac:dyDescent="0.25">
      <c r="A721" s="10" t="s">
        <v>1457</v>
      </c>
      <c r="B721" s="10" t="s">
        <v>1458</v>
      </c>
      <c r="C721">
        <v>410.96</v>
      </c>
      <c r="D721" s="1">
        <v>5321406.66</v>
      </c>
      <c r="E721" s="1">
        <v>5604353.9299999997</v>
      </c>
      <c r="F721" s="12">
        <v>1.0531715179985885</v>
      </c>
      <c r="G721" s="28">
        <v>4</v>
      </c>
      <c r="H721" s="1">
        <v>409.47</v>
      </c>
      <c r="I721" s="1">
        <v>1262020.8899999999</v>
      </c>
      <c r="J721" s="1">
        <v>1262430.3599999999</v>
      </c>
      <c r="K721" s="30">
        <v>1.05731</v>
      </c>
      <c r="L721" s="1">
        <v>1364954.16</v>
      </c>
      <c r="M721" s="1">
        <v>272990.83</v>
      </c>
      <c r="N721" s="1">
        <v>147659.94</v>
      </c>
      <c r="O721" s="1">
        <v>65546.61</v>
      </c>
      <c r="P721" s="1">
        <v>46330.43</v>
      </c>
      <c r="Q721" s="1">
        <v>90876</v>
      </c>
      <c r="R721" s="1">
        <v>34691.9</v>
      </c>
      <c r="S721" s="1">
        <v>54590.58</v>
      </c>
      <c r="T721" s="1">
        <v>75169.09</v>
      </c>
      <c r="U721" s="1">
        <v>40792.959999999999</v>
      </c>
      <c r="V721" s="1">
        <v>112249.47</v>
      </c>
      <c r="W721" s="1">
        <v>96815.59</v>
      </c>
      <c r="X721" s="1">
        <v>65505.23</v>
      </c>
      <c r="Y721" s="1">
        <v>2468172.79</v>
      </c>
      <c r="Z721" s="1">
        <v>36342</v>
      </c>
      <c r="AA721" s="1">
        <v>51369.999999999993</v>
      </c>
      <c r="AB721" s="1">
        <v>110548.23999999999</v>
      </c>
      <c r="AC721" s="1">
        <v>11917.84</v>
      </c>
      <c r="AD721" s="1">
        <v>117329.06999999999</v>
      </c>
      <c r="AE721" s="1">
        <v>61504.770000000004</v>
      </c>
      <c r="AF721" s="1">
        <v>504247.91999999993</v>
      </c>
      <c r="AG721" s="1">
        <v>362877.68</v>
      </c>
      <c r="AH721" s="1">
        <v>970415.69195999997</v>
      </c>
      <c r="AI721" s="1">
        <v>2226553.21196</v>
      </c>
      <c r="AJ721" s="1">
        <v>371577.7</v>
      </c>
      <c r="AK721" s="1">
        <v>1854975.51196</v>
      </c>
      <c r="AL721" s="33">
        <v>2247848.3219599999</v>
      </c>
      <c r="AM721" s="1">
        <v>48378.44</v>
      </c>
      <c r="AN721" s="1">
        <v>48378.44</v>
      </c>
      <c r="AO721" s="1">
        <v>50646.18</v>
      </c>
      <c r="AP721" s="1">
        <v>50646.18</v>
      </c>
      <c r="AQ721" s="1">
        <v>12094.61</v>
      </c>
      <c r="AR721" s="1">
        <v>12094.61</v>
      </c>
      <c r="AS721" s="1">
        <v>12850.52</v>
      </c>
      <c r="AT721" s="1">
        <v>12850.52</v>
      </c>
      <c r="AU721" s="1">
        <v>15874.17</v>
      </c>
      <c r="AV721" s="1">
        <v>219970.74</v>
      </c>
      <c r="AW721" s="1">
        <v>87284.94</v>
      </c>
      <c r="AX721" s="1">
        <v>34316.06</v>
      </c>
      <c r="AY721" s="1">
        <v>605385.40999999992</v>
      </c>
      <c r="AZ721" s="1">
        <v>5321406.66</v>
      </c>
      <c r="BA721" s="1">
        <v>47873.51999999999</v>
      </c>
      <c r="BB721" s="1">
        <v>6971.39</v>
      </c>
      <c r="BC721" s="1">
        <v>179697.53999999998</v>
      </c>
    </row>
    <row r="722" spans="1:55" x14ac:dyDescent="0.25">
      <c r="A722" s="10" t="s">
        <v>1459</v>
      </c>
      <c r="B722" s="10" t="s">
        <v>1460</v>
      </c>
      <c r="C722">
        <v>1691.78</v>
      </c>
      <c r="D722" s="1">
        <v>22902188.32</v>
      </c>
      <c r="E722" s="1">
        <v>21588366.629999999</v>
      </c>
      <c r="F722" s="12">
        <v>0.94263335574563112</v>
      </c>
      <c r="G722" s="28">
        <v>3</v>
      </c>
      <c r="H722" s="1">
        <v>37532.269999999997</v>
      </c>
      <c r="I722" s="1">
        <v>3282781.85</v>
      </c>
      <c r="J722" s="1">
        <v>3320314.12</v>
      </c>
      <c r="K722" s="30">
        <v>1.05731</v>
      </c>
      <c r="L722" s="1">
        <v>5745366.0099999998</v>
      </c>
      <c r="M722" s="1">
        <v>1425446.1</v>
      </c>
      <c r="N722" s="1">
        <v>639426.27</v>
      </c>
      <c r="O722" s="1">
        <v>256839.83</v>
      </c>
      <c r="P722" s="1">
        <v>192004.05</v>
      </c>
      <c r="Q722" s="1">
        <v>457060.97</v>
      </c>
      <c r="R722" s="1">
        <v>143907.16</v>
      </c>
      <c r="S722" s="1">
        <v>234859.49</v>
      </c>
      <c r="T722" s="1">
        <v>282503.63</v>
      </c>
      <c r="U722" s="1">
        <v>168870.87</v>
      </c>
      <c r="V722" s="1">
        <v>421860.66</v>
      </c>
      <c r="W722" s="1">
        <v>363856.4</v>
      </c>
      <c r="X722" s="1">
        <v>281816.49</v>
      </c>
      <c r="Y722" s="1">
        <v>10613817.93</v>
      </c>
      <c r="Z722" s="1">
        <v>151090.20000000001</v>
      </c>
      <c r="AA722" s="1">
        <v>211472.5</v>
      </c>
      <c r="AB722" s="1">
        <v>455088.81999999995</v>
      </c>
      <c r="AC722" s="1">
        <v>49061.619999999995</v>
      </c>
      <c r="AD722" s="1">
        <v>483003.18</v>
      </c>
      <c r="AE722" s="1">
        <v>630171.65</v>
      </c>
      <c r="AF722" s="1">
        <v>2075814.06</v>
      </c>
      <c r="AG722" s="1">
        <v>1493841.7399999998</v>
      </c>
      <c r="AH722" s="1">
        <v>4131030.6157800006</v>
      </c>
      <c r="AI722" s="1">
        <v>9680574.3857799992</v>
      </c>
      <c r="AJ722" s="1">
        <v>1529656.72</v>
      </c>
      <c r="AK722" s="1">
        <v>8150917.6657799995</v>
      </c>
      <c r="AL722" s="33">
        <v>9768239.0057800002</v>
      </c>
      <c r="AM722" s="1">
        <v>222238.48</v>
      </c>
      <c r="AN722" s="1">
        <v>222238.48</v>
      </c>
      <c r="AO722" s="1">
        <v>231309.44</v>
      </c>
      <c r="AP722" s="1">
        <v>231309.44</v>
      </c>
      <c r="AQ722" s="1">
        <v>38551.57</v>
      </c>
      <c r="AR722" s="1">
        <v>38551.57</v>
      </c>
      <c r="AS722" s="1">
        <v>40063.4</v>
      </c>
      <c r="AT722" s="1">
        <v>40063.4</v>
      </c>
      <c r="AU722" s="1">
        <v>48378.44</v>
      </c>
      <c r="AV722" s="1">
        <v>906339.94</v>
      </c>
      <c r="AW722" s="1">
        <v>359637.98</v>
      </c>
      <c r="AX722" s="1">
        <v>141449.14000000001</v>
      </c>
      <c r="AY722" s="1">
        <v>2520131.2799999998</v>
      </c>
      <c r="AZ722" s="1">
        <v>22902188.32</v>
      </c>
      <c r="BA722" s="1">
        <v>258118.91</v>
      </c>
      <c r="BB722" s="1">
        <v>13551.980000000001</v>
      </c>
      <c r="BC722" s="1">
        <v>759738.82999999984</v>
      </c>
    </row>
    <row r="723" spans="1:55" x14ac:dyDescent="0.25">
      <c r="A723" s="10" t="s">
        <v>1461</v>
      </c>
      <c r="B723" s="10" t="s">
        <v>1462</v>
      </c>
      <c r="C723">
        <v>4172.8900000000003</v>
      </c>
      <c r="D723" s="1">
        <v>60734193.420000002</v>
      </c>
      <c r="E723" s="1">
        <v>46011209.789999999</v>
      </c>
      <c r="F723" s="12">
        <v>0.7575832854454001</v>
      </c>
      <c r="G723" s="28">
        <v>2</v>
      </c>
      <c r="H723" s="1">
        <v>296672.63</v>
      </c>
      <c r="I723" s="1">
        <v>9968381.049999997</v>
      </c>
      <c r="J723" s="1">
        <v>10265053.679999998</v>
      </c>
      <c r="K723" s="30">
        <v>1.05731</v>
      </c>
      <c r="L723" s="1">
        <v>14571516.01</v>
      </c>
      <c r="M723" s="1">
        <v>2914303.2</v>
      </c>
      <c r="N723" s="1">
        <v>1502530.02</v>
      </c>
      <c r="O723" s="1">
        <v>666990.79</v>
      </c>
      <c r="P723" s="1">
        <v>535513.43000000005</v>
      </c>
      <c r="Q723" s="1">
        <v>936962.95</v>
      </c>
      <c r="R723" s="1">
        <v>356555.69</v>
      </c>
      <c r="S723" s="1">
        <v>555804.15</v>
      </c>
      <c r="T723" s="1">
        <v>764907.49</v>
      </c>
      <c r="U723" s="1">
        <v>416928.1</v>
      </c>
      <c r="V723" s="1">
        <v>1142230.9099999999</v>
      </c>
      <c r="W723" s="1">
        <v>985178.45</v>
      </c>
      <c r="X723" s="1">
        <v>666929.71</v>
      </c>
      <c r="Y723" s="1">
        <v>26016350.899999999</v>
      </c>
      <c r="Z723" s="1">
        <v>370753.19999999995</v>
      </c>
      <c r="AA723" s="1">
        <v>521611.24999999988</v>
      </c>
      <c r="AB723" s="1">
        <v>1122507.4099999999</v>
      </c>
      <c r="AC723" s="1">
        <v>121013.80999999998</v>
      </c>
      <c r="AD723" s="1">
        <v>2382720.19</v>
      </c>
      <c r="AE723" s="1">
        <v>637109.81999999995</v>
      </c>
      <c r="AF723" s="1">
        <v>5120136.0299999993</v>
      </c>
      <c r="AG723" s="1">
        <v>3684661.8699999992</v>
      </c>
      <c r="AH723" s="1">
        <v>11053739.01939</v>
      </c>
      <c r="AI723" s="1">
        <v>25014252.59939</v>
      </c>
      <c r="AJ723" s="1">
        <v>3773001.95</v>
      </c>
      <c r="AK723" s="1">
        <v>21241250.649390001</v>
      </c>
      <c r="AL723" s="33">
        <v>25230483.339390002</v>
      </c>
      <c r="AM723" s="1">
        <v>978151.69</v>
      </c>
      <c r="AN723" s="1">
        <v>978151.69</v>
      </c>
      <c r="AO723" s="1">
        <v>1018971</v>
      </c>
      <c r="AP723" s="1">
        <v>1018971</v>
      </c>
      <c r="AQ723" s="1">
        <v>378712.51</v>
      </c>
      <c r="AR723" s="1">
        <v>378712.51</v>
      </c>
      <c r="AS723" s="1">
        <v>394586.69</v>
      </c>
      <c r="AT723" s="1">
        <v>394586.69</v>
      </c>
      <c r="AU723" s="1">
        <v>473201.67</v>
      </c>
      <c r="AV723" s="1">
        <v>2236747.19</v>
      </c>
      <c r="AW723" s="1">
        <v>887546.94</v>
      </c>
      <c r="AX723" s="1">
        <v>349019.47</v>
      </c>
      <c r="AY723" s="1">
        <v>9487359.0500000007</v>
      </c>
      <c r="AZ723" s="1">
        <v>60734193.420000002</v>
      </c>
      <c r="BA723" s="1">
        <v>1748728.67</v>
      </c>
      <c r="BB723" s="1">
        <v>284886.88</v>
      </c>
      <c r="BC723" s="1">
        <v>2008462.1199999999</v>
      </c>
    </row>
    <row r="724" spans="1:55" x14ac:dyDescent="0.25">
      <c r="A724" s="10" t="s">
        <v>1463</v>
      </c>
      <c r="B724" s="10" t="s">
        <v>1464</v>
      </c>
      <c r="C724">
        <v>285.48</v>
      </c>
      <c r="D724" s="1">
        <v>3800078.42</v>
      </c>
      <c r="E724" s="1">
        <v>4394778.82</v>
      </c>
      <c r="F724" s="12">
        <v>1.156496875661845</v>
      </c>
      <c r="G724" s="28">
        <v>4</v>
      </c>
      <c r="H724" s="1">
        <v>292.41000000000003</v>
      </c>
      <c r="I724" s="1">
        <v>240237.1</v>
      </c>
      <c r="J724" s="1">
        <v>240529.51</v>
      </c>
      <c r="K724" s="30">
        <v>1.05731</v>
      </c>
      <c r="L724" s="1">
        <v>965191.86</v>
      </c>
      <c r="M724" s="1">
        <v>193038.37</v>
      </c>
      <c r="N724" s="1">
        <v>101561.23</v>
      </c>
      <c r="O724" s="1">
        <v>44658.13</v>
      </c>
      <c r="P724" s="1">
        <v>33463.72</v>
      </c>
      <c r="Q724" s="1">
        <v>63456.52</v>
      </c>
      <c r="R724" s="1">
        <v>23770.37</v>
      </c>
      <c r="S724" s="1">
        <v>37793.480000000003</v>
      </c>
      <c r="T724" s="1">
        <v>51214.1</v>
      </c>
      <c r="U724" s="1">
        <v>28195.13</v>
      </c>
      <c r="V724" s="1">
        <v>76477.66</v>
      </c>
      <c r="W724" s="1">
        <v>65962.27</v>
      </c>
      <c r="X724" s="1">
        <v>45349.78</v>
      </c>
      <c r="Y724" s="1">
        <v>1730132.6199999999</v>
      </c>
      <c r="Z724" s="1">
        <v>25513.199999999997</v>
      </c>
      <c r="AA724" s="1">
        <v>35685</v>
      </c>
      <c r="AB724" s="1">
        <v>76794.12</v>
      </c>
      <c r="AC724" s="1">
        <v>8278.92</v>
      </c>
      <c r="AD724" s="1">
        <v>81504.540000000008</v>
      </c>
      <c r="AE724" s="1">
        <v>43990.899999999994</v>
      </c>
      <c r="AF724" s="1">
        <v>350283.95999999996</v>
      </c>
      <c r="AG724" s="1">
        <v>252078.84</v>
      </c>
      <c r="AH724" s="1">
        <v>696364.35348000005</v>
      </c>
      <c r="AI724" s="1">
        <v>1570493.83348</v>
      </c>
      <c r="AJ724" s="1">
        <v>258122.45</v>
      </c>
      <c r="AK724" s="1">
        <v>1312371.3834799998</v>
      </c>
      <c r="AL724" s="33">
        <v>1585286.8234799998</v>
      </c>
      <c r="AM724" s="1">
        <v>44598.87</v>
      </c>
      <c r="AN724" s="1">
        <v>44598.87</v>
      </c>
      <c r="AO724" s="1">
        <v>46866.61</v>
      </c>
      <c r="AP724" s="1">
        <v>46866.61</v>
      </c>
      <c r="AQ724" s="1">
        <v>12094.61</v>
      </c>
      <c r="AR724" s="1">
        <v>12094.61</v>
      </c>
      <c r="AS724" s="1">
        <v>12850.52</v>
      </c>
      <c r="AT724" s="1">
        <v>12850.52</v>
      </c>
      <c r="AU724" s="1">
        <v>15118.26</v>
      </c>
      <c r="AV724" s="1">
        <v>152694.46</v>
      </c>
      <c r="AW724" s="1">
        <v>60589.55</v>
      </c>
      <c r="AX724" s="1">
        <v>23435.360000000001</v>
      </c>
      <c r="AY724" s="1">
        <v>484658.84999999992</v>
      </c>
      <c r="AZ724" s="1">
        <v>3800078.42</v>
      </c>
      <c r="BA724" s="1">
        <v>39640.670000000006</v>
      </c>
      <c r="BB724" s="1">
        <v>184.26000000000002</v>
      </c>
      <c r="BC724" s="1">
        <v>77699.919999999984</v>
      </c>
    </row>
    <row r="725" spans="1:55" x14ac:dyDescent="0.25">
      <c r="A725" s="10" t="s">
        <v>1465</v>
      </c>
      <c r="B725" s="10" t="s">
        <v>1466</v>
      </c>
      <c r="C725">
        <v>375.75</v>
      </c>
      <c r="D725" s="1">
        <v>5783050.7999999998</v>
      </c>
      <c r="E725" s="1">
        <v>4825243.2</v>
      </c>
      <c r="F725" s="12">
        <v>0.83437676182958664</v>
      </c>
      <c r="G725" s="28">
        <v>2</v>
      </c>
      <c r="H725" s="1">
        <v>11251.95</v>
      </c>
      <c r="I725" s="1">
        <v>592993.58000000019</v>
      </c>
      <c r="J725" s="1">
        <v>604245.53000000014</v>
      </c>
      <c r="K725" s="30">
        <v>1.05731</v>
      </c>
      <c r="L725" s="1">
        <v>1375861.75</v>
      </c>
      <c r="M725" s="1">
        <v>325401.94</v>
      </c>
      <c r="N725" s="1">
        <v>139997.62</v>
      </c>
      <c r="O725" s="1">
        <v>56439.16</v>
      </c>
      <c r="P725" s="1">
        <v>50333.46</v>
      </c>
      <c r="Q725" s="1">
        <v>95295.13</v>
      </c>
      <c r="R725" s="1">
        <v>31479.69</v>
      </c>
      <c r="S725" s="1">
        <v>51291.15</v>
      </c>
      <c r="T725" s="1">
        <v>62778.58</v>
      </c>
      <c r="U725" s="1">
        <v>37193.58</v>
      </c>
      <c r="V725" s="1">
        <v>93746.81</v>
      </c>
      <c r="W725" s="1">
        <v>80856.97</v>
      </c>
      <c r="X725" s="1">
        <v>61546.13</v>
      </c>
      <c r="Y725" s="1">
        <v>2462221.9700000002</v>
      </c>
      <c r="Z725" s="1">
        <v>33480</v>
      </c>
      <c r="AA725" s="1">
        <v>46968.75</v>
      </c>
      <c r="AB725" s="1">
        <v>101076.75</v>
      </c>
      <c r="AC725" s="1">
        <v>10896.75</v>
      </c>
      <c r="AD725" s="1">
        <v>214553.25</v>
      </c>
      <c r="AE725" s="1">
        <v>119252</v>
      </c>
      <c r="AF725" s="1">
        <v>461045.25</v>
      </c>
      <c r="AG725" s="1">
        <v>331787.25</v>
      </c>
      <c r="AH725" s="1">
        <v>1050622.0132499998</v>
      </c>
      <c r="AI725" s="1">
        <v>2369682.0132499998</v>
      </c>
      <c r="AJ725" s="1">
        <v>339741.87</v>
      </c>
      <c r="AK725" s="1">
        <v>2029940.1432499997</v>
      </c>
      <c r="AL725" s="33">
        <v>2389152.6132499995</v>
      </c>
      <c r="AM725" s="1">
        <v>121702.02</v>
      </c>
      <c r="AN725" s="1">
        <v>121702.02</v>
      </c>
      <c r="AO725" s="1">
        <v>126993.41</v>
      </c>
      <c r="AP725" s="1">
        <v>126993.41</v>
      </c>
      <c r="AQ725" s="1">
        <v>22677.39</v>
      </c>
      <c r="AR725" s="1">
        <v>22677.39</v>
      </c>
      <c r="AS725" s="1">
        <v>24189.22</v>
      </c>
      <c r="AT725" s="1">
        <v>24189.22</v>
      </c>
      <c r="AU725" s="1">
        <v>28724.7</v>
      </c>
      <c r="AV725" s="1">
        <v>201072.91</v>
      </c>
      <c r="AW725" s="1">
        <v>79786.240000000005</v>
      </c>
      <c r="AX725" s="1">
        <v>30968.15</v>
      </c>
      <c r="AY725" s="1">
        <v>931676.08</v>
      </c>
      <c r="AZ725" s="1">
        <v>5783050.7999999998</v>
      </c>
      <c r="BA725" s="1">
        <v>201489.05000000002</v>
      </c>
      <c r="BB725" s="1">
        <v>16708.91</v>
      </c>
      <c r="BC725" s="1">
        <v>156883.44000000003</v>
      </c>
    </row>
    <row r="726" spans="1:55" x14ac:dyDescent="0.25">
      <c r="A726" s="10" t="s">
        <v>1467</v>
      </c>
      <c r="B726" s="10" t="s">
        <v>1468</v>
      </c>
      <c r="C726">
        <v>2327.38</v>
      </c>
      <c r="D726" s="1">
        <v>32268736.609999999</v>
      </c>
      <c r="E726" s="1">
        <v>23369202.939999998</v>
      </c>
      <c r="F726" s="12">
        <v>0.72420569861287787</v>
      </c>
      <c r="G726" s="28">
        <v>1</v>
      </c>
      <c r="H726" s="1">
        <v>236104.28</v>
      </c>
      <c r="I726" s="1">
        <v>3498267.8099999996</v>
      </c>
      <c r="J726" s="1">
        <v>3734372.0899999994</v>
      </c>
      <c r="K726" s="30">
        <v>1.05731</v>
      </c>
      <c r="L726" s="1">
        <v>7864873.1200000001</v>
      </c>
      <c r="M726" s="1">
        <v>1572974.62</v>
      </c>
      <c r="N726" s="1">
        <v>837700.1</v>
      </c>
      <c r="O726" s="1">
        <v>371670.89</v>
      </c>
      <c r="P726" s="1">
        <v>279652.27</v>
      </c>
      <c r="Q726" s="1">
        <v>517053.13</v>
      </c>
      <c r="R726" s="1">
        <v>198514.79</v>
      </c>
      <c r="S726" s="1">
        <v>309846.56</v>
      </c>
      <c r="T726" s="1">
        <v>426233.54</v>
      </c>
      <c r="U726" s="1">
        <v>232459.91</v>
      </c>
      <c r="V726" s="1">
        <v>636491.52000000002</v>
      </c>
      <c r="W726" s="1">
        <v>548976.31999999995</v>
      </c>
      <c r="X726" s="1">
        <v>371796.22</v>
      </c>
      <c r="Y726" s="1">
        <v>14168242.99</v>
      </c>
      <c r="Z726" s="1">
        <v>206314.2</v>
      </c>
      <c r="AA726" s="1">
        <v>290922.5</v>
      </c>
      <c r="AB726" s="1">
        <v>626065.22</v>
      </c>
      <c r="AC726" s="1">
        <v>67494.02</v>
      </c>
      <c r="AD726" s="1">
        <v>1328933.98</v>
      </c>
      <c r="AE726" s="1">
        <v>350416.39</v>
      </c>
      <c r="AF726" s="1">
        <v>2855695.2600000002</v>
      </c>
      <c r="AG726" s="1">
        <v>2055076.54</v>
      </c>
      <c r="AH726" s="1">
        <v>5815734.0763800004</v>
      </c>
      <c r="AI726" s="1">
        <v>13596652.186380001</v>
      </c>
      <c r="AJ726" s="1">
        <v>2104347.17</v>
      </c>
      <c r="AK726" s="1">
        <v>11492305.016380001</v>
      </c>
      <c r="AL726" s="33">
        <v>13717252.316380002</v>
      </c>
      <c r="AM726" s="1">
        <v>350743.73</v>
      </c>
      <c r="AN726" s="1">
        <v>350743.73</v>
      </c>
      <c r="AO726" s="1">
        <v>365106.08</v>
      </c>
      <c r="AP726" s="1">
        <v>365106.08</v>
      </c>
      <c r="AQ726" s="1">
        <v>190490.12</v>
      </c>
      <c r="AR726" s="1">
        <v>190490.12</v>
      </c>
      <c r="AS726" s="1">
        <v>198049.26</v>
      </c>
      <c r="AT726" s="1">
        <v>198049.26</v>
      </c>
      <c r="AU726" s="1">
        <v>238112.66</v>
      </c>
      <c r="AV726" s="1">
        <v>1247256.79</v>
      </c>
      <c r="AW726" s="1">
        <v>494914.65</v>
      </c>
      <c r="AX726" s="1">
        <v>194178.7</v>
      </c>
      <c r="AY726" s="1">
        <v>4383241.1800000006</v>
      </c>
      <c r="AZ726" s="1">
        <v>32268736.609999999</v>
      </c>
      <c r="BA726" s="1">
        <v>309033.59000000003</v>
      </c>
      <c r="BB726" s="1">
        <v>97429.930000000008</v>
      </c>
      <c r="BC726" s="1">
        <v>1186798.4800000004</v>
      </c>
    </row>
    <row r="727" spans="1:55" x14ac:dyDescent="0.25">
      <c r="A727" s="10" t="s">
        <v>1469</v>
      </c>
      <c r="B727" s="10" t="s">
        <v>1470</v>
      </c>
      <c r="C727">
        <v>356.14</v>
      </c>
      <c r="D727" s="1">
        <v>5424780.5499999998</v>
      </c>
      <c r="E727" s="1">
        <v>3848455.91</v>
      </c>
      <c r="F727" s="12">
        <v>0.70942149171361413</v>
      </c>
      <c r="G727" s="28">
        <v>1</v>
      </c>
      <c r="H727" s="1">
        <v>76798.73</v>
      </c>
      <c r="I727" s="1">
        <v>1601337.38</v>
      </c>
      <c r="J727" s="1">
        <v>1678136.1099999999</v>
      </c>
      <c r="K727" s="30">
        <v>1.05731</v>
      </c>
      <c r="L727" s="1">
        <v>1304449.6000000001</v>
      </c>
      <c r="M727" s="1">
        <v>260889.92</v>
      </c>
      <c r="N727" s="1">
        <v>127491.76</v>
      </c>
      <c r="O727" s="1">
        <v>56182.81</v>
      </c>
      <c r="P727" s="1">
        <v>48752.98</v>
      </c>
      <c r="Q727" s="1">
        <v>77557.97</v>
      </c>
      <c r="R727" s="1">
        <v>30194.799999999999</v>
      </c>
      <c r="S727" s="1">
        <v>47091.87</v>
      </c>
      <c r="T727" s="1">
        <v>64430.65</v>
      </c>
      <c r="U727" s="1">
        <v>35093.94</v>
      </c>
      <c r="V727" s="1">
        <v>96213.83</v>
      </c>
      <c r="W727" s="1">
        <v>82984.789999999994</v>
      </c>
      <c r="X727" s="1">
        <v>56507.26</v>
      </c>
      <c r="Y727" s="1">
        <v>2287842.1799999997</v>
      </c>
      <c r="Z727" s="1">
        <v>31482.9</v>
      </c>
      <c r="AA727" s="1">
        <v>44517.5</v>
      </c>
      <c r="AB727" s="1">
        <v>95801.659999999989</v>
      </c>
      <c r="AC727" s="1">
        <v>10328.06</v>
      </c>
      <c r="AD727" s="1">
        <v>203355.94</v>
      </c>
      <c r="AE727" s="1">
        <v>53369.899999999994</v>
      </c>
      <c r="AF727" s="1">
        <v>436983.77999999997</v>
      </c>
      <c r="AG727" s="1">
        <v>314471.62</v>
      </c>
      <c r="AH727" s="1">
        <v>996322.27914</v>
      </c>
      <c r="AI727" s="1">
        <v>2186633.6391399996</v>
      </c>
      <c r="AJ727" s="1">
        <v>322011.09999999998</v>
      </c>
      <c r="AK727" s="1">
        <v>1864622.5391399995</v>
      </c>
      <c r="AL727" s="33">
        <v>2205088.0891399994</v>
      </c>
      <c r="AM727" s="1">
        <v>127749.33</v>
      </c>
      <c r="AN727" s="1">
        <v>127749.33</v>
      </c>
      <c r="AO727" s="1">
        <v>133040.72</v>
      </c>
      <c r="AP727" s="1">
        <v>133040.72</v>
      </c>
      <c r="AQ727" s="1">
        <v>21165.56</v>
      </c>
      <c r="AR727" s="1">
        <v>21165.56</v>
      </c>
      <c r="AS727" s="1">
        <v>22677.39</v>
      </c>
      <c r="AT727" s="1">
        <v>22677.39</v>
      </c>
      <c r="AU727" s="1">
        <v>27212.87</v>
      </c>
      <c r="AV727" s="1">
        <v>190490.12</v>
      </c>
      <c r="AW727" s="1">
        <v>75586.960000000006</v>
      </c>
      <c r="AX727" s="1">
        <v>29294.2</v>
      </c>
      <c r="AY727" s="1">
        <v>931850.15</v>
      </c>
      <c r="AZ727" s="1">
        <v>5424780.5499999998</v>
      </c>
      <c r="BA727" s="1">
        <v>373980.11</v>
      </c>
      <c r="BB727" s="1">
        <v>6318.4400000000005</v>
      </c>
      <c r="BC727" s="1">
        <v>153503.99000000002</v>
      </c>
    </row>
    <row r="728" spans="1:55" x14ac:dyDescent="0.25">
      <c r="A728" s="10" t="s">
        <v>1471</v>
      </c>
      <c r="B728" s="10" t="s">
        <v>1472</v>
      </c>
      <c r="C728">
        <v>734.5</v>
      </c>
      <c r="D728" s="1">
        <v>9419324.5199999996</v>
      </c>
      <c r="E728" s="1">
        <v>11009516.949999999</v>
      </c>
      <c r="F728" s="12">
        <v>1.168822342475148</v>
      </c>
      <c r="G728" s="28">
        <v>4</v>
      </c>
      <c r="H728" s="1">
        <v>724.8</v>
      </c>
      <c r="I728" s="1">
        <v>716278.16999999981</v>
      </c>
      <c r="J728" s="1">
        <v>717002.96999999986</v>
      </c>
      <c r="K728" s="30">
        <v>1.05731</v>
      </c>
      <c r="L728" s="1">
        <v>2433868.14</v>
      </c>
      <c r="M728" s="1">
        <v>486773.62</v>
      </c>
      <c r="N728" s="1">
        <v>264347.32</v>
      </c>
      <c r="O728" s="1">
        <v>116687.37</v>
      </c>
      <c r="P728" s="1">
        <v>81896.399999999994</v>
      </c>
      <c r="Q728" s="1">
        <v>158249.59</v>
      </c>
      <c r="R728" s="1">
        <v>62316.94</v>
      </c>
      <c r="S728" s="1">
        <v>97483.18</v>
      </c>
      <c r="T728" s="1">
        <v>133817.5</v>
      </c>
      <c r="U728" s="1">
        <v>73187.37</v>
      </c>
      <c r="V728" s="1">
        <v>199828.73</v>
      </c>
      <c r="W728" s="1">
        <v>172353.03</v>
      </c>
      <c r="X728" s="1">
        <v>116973.64</v>
      </c>
      <c r="Y728" s="1">
        <v>4397782.83</v>
      </c>
      <c r="Z728" s="1">
        <v>65250</v>
      </c>
      <c r="AA728" s="1">
        <v>91812.5</v>
      </c>
      <c r="AB728" s="1">
        <v>197580.5</v>
      </c>
      <c r="AC728" s="1">
        <v>21300.5</v>
      </c>
      <c r="AD728" s="1">
        <v>209699.75</v>
      </c>
      <c r="AE728" s="1">
        <v>107237</v>
      </c>
      <c r="AF728" s="1">
        <v>901231.5</v>
      </c>
      <c r="AG728" s="1">
        <v>648563.5</v>
      </c>
      <c r="AH728" s="1">
        <v>1714906.4835000001</v>
      </c>
      <c r="AI728" s="1">
        <v>3957581.7335000001</v>
      </c>
      <c r="AJ728" s="1">
        <v>664112.86</v>
      </c>
      <c r="AK728" s="1">
        <v>3293468.8735000002</v>
      </c>
      <c r="AL728" s="33">
        <v>3995642.0335000004</v>
      </c>
      <c r="AM728" s="1">
        <v>67276.27</v>
      </c>
      <c r="AN728" s="1">
        <v>67276.27</v>
      </c>
      <c r="AO728" s="1">
        <v>70299.92</v>
      </c>
      <c r="AP728" s="1">
        <v>70299.92</v>
      </c>
      <c r="AQ728" s="1">
        <v>26456.959999999999</v>
      </c>
      <c r="AR728" s="1">
        <v>26456.959999999999</v>
      </c>
      <c r="AS728" s="1">
        <v>27212.87</v>
      </c>
      <c r="AT728" s="1">
        <v>27212.87</v>
      </c>
      <c r="AU728" s="1">
        <v>33260.18</v>
      </c>
      <c r="AV728" s="1">
        <v>393074.86</v>
      </c>
      <c r="AW728" s="1">
        <v>155973.1</v>
      </c>
      <c r="AX728" s="1">
        <v>61099.33</v>
      </c>
      <c r="AY728" s="1">
        <v>1025899.51</v>
      </c>
      <c r="AZ728" s="1">
        <v>9419324.5199999996</v>
      </c>
      <c r="BA728" s="1">
        <v>51702.04</v>
      </c>
      <c r="BB728" s="1">
        <v>4404.55</v>
      </c>
      <c r="BC728" s="1">
        <v>344199.33999999997</v>
      </c>
    </row>
    <row r="729" spans="1:55" x14ac:dyDescent="0.25">
      <c r="A729" s="10" t="s">
        <v>1473</v>
      </c>
      <c r="B729" s="10" t="s">
        <v>1474</v>
      </c>
      <c r="C729">
        <v>7114.21</v>
      </c>
      <c r="D729" s="1">
        <v>99051921.870000005</v>
      </c>
      <c r="E729" s="1">
        <v>75892460.980000004</v>
      </c>
      <c r="F729" s="12">
        <v>0.76618867708195026</v>
      </c>
      <c r="G729" s="28">
        <v>2</v>
      </c>
      <c r="H729" s="1">
        <v>403623.43</v>
      </c>
      <c r="I729" s="1">
        <v>13626556.290000001</v>
      </c>
      <c r="J729" s="1">
        <v>14030179.720000001</v>
      </c>
      <c r="K729" s="30">
        <v>1.05731</v>
      </c>
      <c r="L729" s="1">
        <v>24114670.510000002</v>
      </c>
      <c r="M729" s="1">
        <v>4822934.0999999996</v>
      </c>
      <c r="N729" s="1">
        <v>2561359.9</v>
      </c>
      <c r="O729" s="1">
        <v>1138062.05</v>
      </c>
      <c r="P729" s="1">
        <v>859369.33</v>
      </c>
      <c r="Q729" s="1">
        <v>1588763.27</v>
      </c>
      <c r="R729" s="1">
        <v>608393.23</v>
      </c>
      <c r="S729" s="1">
        <v>948136.49</v>
      </c>
      <c r="T729" s="1">
        <v>1305133.73</v>
      </c>
      <c r="U729" s="1">
        <v>710877.4</v>
      </c>
      <c r="V729" s="1">
        <v>1948946.92</v>
      </c>
      <c r="W729" s="1">
        <v>1680974.03</v>
      </c>
      <c r="X729" s="1">
        <v>1137703.6299999999</v>
      </c>
      <c r="Y729" s="1">
        <v>43425324.589999996</v>
      </c>
      <c r="Z729" s="1">
        <v>633506.4</v>
      </c>
      <c r="AA729" s="1">
        <v>889276.25</v>
      </c>
      <c r="AB729" s="1">
        <v>1913722.4900000002</v>
      </c>
      <c r="AC729" s="1">
        <v>206312.09</v>
      </c>
      <c r="AD729" s="1">
        <v>4062213.91</v>
      </c>
      <c r="AE729" s="1">
        <v>1079972.6400000001</v>
      </c>
      <c r="AF729" s="1">
        <v>8729135.6699999999</v>
      </c>
      <c r="AG729" s="1">
        <v>6281847.4299999997</v>
      </c>
      <c r="AH729" s="1">
        <v>17865267.532710001</v>
      </c>
      <c r="AI729" s="1">
        <v>41661254.412710004</v>
      </c>
      <c r="AJ729" s="1">
        <v>6432455.25</v>
      </c>
      <c r="AK729" s="1">
        <v>35228799.162710011</v>
      </c>
      <c r="AL729" s="33">
        <v>42029898.422710009</v>
      </c>
      <c r="AM729" s="1">
        <v>1135381.6399999999</v>
      </c>
      <c r="AN729" s="1">
        <v>1135381.6399999999</v>
      </c>
      <c r="AO729" s="1">
        <v>1182248.26</v>
      </c>
      <c r="AP729" s="1">
        <v>1182248.26</v>
      </c>
      <c r="AQ729" s="1">
        <v>569958.56000000006</v>
      </c>
      <c r="AR729" s="1">
        <v>569958.56000000006</v>
      </c>
      <c r="AS729" s="1">
        <v>593391.87</v>
      </c>
      <c r="AT729" s="1">
        <v>593391.87</v>
      </c>
      <c r="AU729" s="1">
        <v>712826.15</v>
      </c>
      <c r="AV729" s="1">
        <v>3813582.15</v>
      </c>
      <c r="AW729" s="1">
        <v>1513239.04</v>
      </c>
      <c r="AX729" s="1">
        <v>595090.76</v>
      </c>
      <c r="AY729" s="1">
        <v>13596698.76</v>
      </c>
      <c r="AZ729" s="1">
        <v>99051921.870000005</v>
      </c>
      <c r="BA729" s="1">
        <v>1175886.3500000001</v>
      </c>
      <c r="BB729" s="1">
        <v>328464.88000000006</v>
      </c>
      <c r="BC729" s="1">
        <v>3464786.1299999994</v>
      </c>
    </row>
    <row r="730" spans="1:55" x14ac:dyDescent="0.25">
      <c r="A730" s="10" t="s">
        <v>1475</v>
      </c>
      <c r="B730" s="10" t="s">
        <v>1476</v>
      </c>
      <c r="C730">
        <v>2494.62</v>
      </c>
      <c r="D730" s="1">
        <v>42762899.869999997</v>
      </c>
      <c r="E730" s="1">
        <v>27604273.16</v>
      </c>
      <c r="F730" s="12">
        <v>0.64551920575820387</v>
      </c>
      <c r="G730" s="28">
        <v>1</v>
      </c>
      <c r="H730" s="1">
        <v>1608665.67</v>
      </c>
      <c r="I730" s="1">
        <v>19121812.32</v>
      </c>
      <c r="J730" s="1">
        <v>20730477.990000002</v>
      </c>
      <c r="K730" s="30">
        <v>1.05731</v>
      </c>
      <c r="L730" s="1">
        <v>9399819.5600000005</v>
      </c>
      <c r="M730" s="1">
        <v>2267480.7999999998</v>
      </c>
      <c r="N730" s="1">
        <v>936854.29</v>
      </c>
      <c r="O730" s="1">
        <v>381432.84</v>
      </c>
      <c r="P730" s="1">
        <v>382918.63</v>
      </c>
      <c r="Q730" s="1">
        <v>656178.44999999995</v>
      </c>
      <c r="R730" s="1">
        <v>212006.09</v>
      </c>
      <c r="S730" s="1">
        <v>344640.56</v>
      </c>
      <c r="T730" s="1">
        <v>422103.37</v>
      </c>
      <c r="U730" s="1">
        <v>248957.06</v>
      </c>
      <c r="V730" s="1">
        <v>630323.97</v>
      </c>
      <c r="W730" s="1">
        <v>543656.79</v>
      </c>
      <c r="X730" s="1">
        <v>413546.81</v>
      </c>
      <c r="Y730" s="1">
        <v>16839919.219999999</v>
      </c>
      <c r="Z730" s="1">
        <v>222670.8</v>
      </c>
      <c r="AA730" s="1">
        <v>311827.5</v>
      </c>
      <c r="AB730" s="1">
        <v>671052.78</v>
      </c>
      <c r="AC730" s="1">
        <v>72343.98</v>
      </c>
      <c r="AD730" s="1">
        <v>1424428.02</v>
      </c>
      <c r="AE730" s="1">
        <v>852710.27</v>
      </c>
      <c r="AF730" s="1">
        <v>3060898.7399999998</v>
      </c>
      <c r="AG730" s="1">
        <v>2202749.46</v>
      </c>
      <c r="AH730" s="1">
        <v>7916436.2416200014</v>
      </c>
      <c r="AI730" s="1">
        <v>16735117.791620001</v>
      </c>
      <c r="AJ730" s="1">
        <v>2255560.56</v>
      </c>
      <c r="AK730" s="1">
        <v>14479557.231620001</v>
      </c>
      <c r="AL730" s="33">
        <v>16864383.961619999</v>
      </c>
      <c r="AM730" s="1">
        <v>965301.17</v>
      </c>
      <c r="AN730" s="1">
        <v>965301.17</v>
      </c>
      <c r="AO730" s="1">
        <v>1005364.57</v>
      </c>
      <c r="AP730" s="1">
        <v>1005364.57</v>
      </c>
      <c r="AQ730" s="1">
        <v>569958.56000000006</v>
      </c>
      <c r="AR730" s="1">
        <v>569958.56000000006</v>
      </c>
      <c r="AS730" s="1">
        <v>594147.78</v>
      </c>
      <c r="AT730" s="1">
        <v>594147.78</v>
      </c>
      <c r="AU730" s="1">
        <v>712826.15</v>
      </c>
      <c r="AV730" s="1">
        <v>1337210.47</v>
      </c>
      <c r="AW730" s="1">
        <v>530608.49</v>
      </c>
      <c r="AX730" s="1">
        <v>208407.31</v>
      </c>
      <c r="AY730" s="1">
        <v>9058596.5800000001</v>
      </c>
      <c r="AZ730" s="1">
        <v>42762899.869999997</v>
      </c>
      <c r="BA730" s="1">
        <v>4543989</v>
      </c>
      <c r="BB730" s="1">
        <v>1121406.56</v>
      </c>
      <c r="BC730" s="1">
        <v>1546341.37</v>
      </c>
    </row>
    <row r="731" spans="1:55" x14ac:dyDescent="0.25">
      <c r="A731" s="10" t="s">
        <v>1477</v>
      </c>
      <c r="B731" s="10" t="s">
        <v>1478</v>
      </c>
      <c r="C731">
        <v>659.48</v>
      </c>
      <c r="D731" s="1">
        <v>9906024.6199999992</v>
      </c>
      <c r="E731" s="1">
        <v>7535223.2200000007</v>
      </c>
      <c r="F731" s="12">
        <v>0.7606707543192035</v>
      </c>
      <c r="G731" s="28">
        <v>2</v>
      </c>
      <c r="H731" s="1">
        <v>51939.37</v>
      </c>
      <c r="I731" s="1">
        <v>1267569.77</v>
      </c>
      <c r="J731" s="1">
        <v>1319509.1400000001</v>
      </c>
      <c r="K731" s="30">
        <v>1.05731</v>
      </c>
      <c r="L731" s="1">
        <v>2333615.79</v>
      </c>
      <c r="M731" s="1">
        <v>777794.13</v>
      </c>
      <c r="N731" s="1">
        <v>271869.53999999998</v>
      </c>
      <c r="O731" s="1">
        <v>90072.28</v>
      </c>
      <c r="P731" s="1">
        <v>76672.44</v>
      </c>
      <c r="Q731" s="1">
        <v>235093.63</v>
      </c>
      <c r="R731" s="1">
        <v>55892.51</v>
      </c>
      <c r="S731" s="1">
        <v>98682.98</v>
      </c>
      <c r="T731" s="1">
        <v>90037.7</v>
      </c>
      <c r="U731" s="1">
        <v>65688.67</v>
      </c>
      <c r="V731" s="1">
        <v>134452.66</v>
      </c>
      <c r="W731" s="1">
        <v>115965.92</v>
      </c>
      <c r="X731" s="1">
        <v>118413.31</v>
      </c>
      <c r="Y731" s="1">
        <v>4464251.5599999987</v>
      </c>
      <c r="Z731" s="1">
        <v>59353.19999999999</v>
      </c>
      <c r="AA731" s="1">
        <v>82434.999999999985</v>
      </c>
      <c r="AB731" s="1">
        <v>177400.11999999997</v>
      </c>
      <c r="AC731" s="1">
        <v>19124.919999999998</v>
      </c>
      <c r="AD731" s="1">
        <v>376563.08</v>
      </c>
      <c r="AE731" s="1">
        <v>513734.91999999993</v>
      </c>
      <c r="AF731" s="1">
        <v>809181.95999999985</v>
      </c>
      <c r="AG731" s="1">
        <v>582320.84</v>
      </c>
      <c r="AH731" s="1">
        <v>1725218.3014800001</v>
      </c>
      <c r="AI731" s="1">
        <v>4345332.3414799999</v>
      </c>
      <c r="AJ731" s="1">
        <v>596282.03</v>
      </c>
      <c r="AK731" s="1">
        <v>3749050.3114799997</v>
      </c>
      <c r="AL731" s="33">
        <v>4379505.2614799999</v>
      </c>
      <c r="AM731" s="1">
        <v>112631.06</v>
      </c>
      <c r="AN731" s="1">
        <v>112631.06</v>
      </c>
      <c r="AO731" s="1">
        <v>117166.54</v>
      </c>
      <c r="AP731" s="1">
        <v>117166.54</v>
      </c>
      <c r="AQ731" s="1">
        <v>10582.78</v>
      </c>
      <c r="AR731" s="1">
        <v>10582.78</v>
      </c>
      <c r="AS731" s="1">
        <v>10582.78</v>
      </c>
      <c r="AT731" s="1">
        <v>10582.78</v>
      </c>
      <c r="AU731" s="1">
        <v>12850.52</v>
      </c>
      <c r="AV731" s="1">
        <v>353011.46</v>
      </c>
      <c r="AW731" s="1">
        <v>140075.84</v>
      </c>
      <c r="AX731" s="1">
        <v>54403.51</v>
      </c>
      <c r="AY731" s="1">
        <v>1062267.6499999999</v>
      </c>
      <c r="AZ731" s="1">
        <v>9906024.6199999992</v>
      </c>
      <c r="BA731" s="1">
        <v>185398.34999999998</v>
      </c>
      <c r="BB731" s="1">
        <v>1581.94</v>
      </c>
      <c r="BC731" s="1">
        <v>219350.27</v>
      </c>
    </row>
    <row r="732" spans="1:55" x14ac:dyDescent="0.25">
      <c r="A732" s="10" t="s">
        <v>1479</v>
      </c>
      <c r="B732" s="10" t="s">
        <v>1480</v>
      </c>
      <c r="C732">
        <v>5660.83</v>
      </c>
      <c r="D732" s="1">
        <v>83149998.329999998</v>
      </c>
      <c r="E732" s="1">
        <v>64478739.379999995</v>
      </c>
      <c r="F732" s="12">
        <v>0.77545088003611506</v>
      </c>
      <c r="G732" s="28">
        <v>2</v>
      </c>
      <c r="H732" s="1">
        <v>398128.62</v>
      </c>
      <c r="I732" s="1">
        <v>15549567.579999998</v>
      </c>
      <c r="J732" s="1">
        <v>15947696.199999997</v>
      </c>
      <c r="K732" s="30">
        <v>1.05731</v>
      </c>
      <c r="L732" s="1">
        <v>19634930.940000001</v>
      </c>
      <c r="M732" s="1">
        <v>6544322.4699999997</v>
      </c>
      <c r="N732" s="1">
        <v>2338573.9</v>
      </c>
      <c r="O732" s="1">
        <v>779249.18</v>
      </c>
      <c r="P732" s="1">
        <v>636061.4</v>
      </c>
      <c r="Q732" s="1">
        <v>2023771.86</v>
      </c>
      <c r="R732" s="1">
        <v>484401.79</v>
      </c>
      <c r="S732" s="1">
        <v>848853.61</v>
      </c>
      <c r="T732" s="1">
        <v>778950.07</v>
      </c>
      <c r="U732" s="1">
        <v>565702.43999999994</v>
      </c>
      <c r="V732" s="1">
        <v>1163200.6000000001</v>
      </c>
      <c r="W732" s="1">
        <v>1003264.88</v>
      </c>
      <c r="X732" s="1">
        <v>1018570.47</v>
      </c>
      <c r="Y732" s="1">
        <v>37819853.609999992</v>
      </c>
      <c r="Z732" s="1">
        <v>509474.7</v>
      </c>
      <c r="AA732" s="1">
        <v>707603.75</v>
      </c>
      <c r="AB732" s="1">
        <v>1522763.27</v>
      </c>
      <c r="AC732" s="1">
        <v>164164.07</v>
      </c>
      <c r="AD732" s="1">
        <v>3232333.93</v>
      </c>
      <c r="AE732" s="1">
        <v>4409786.57</v>
      </c>
      <c r="AF732" s="1">
        <v>6945838.4100000001</v>
      </c>
      <c r="AG732" s="1">
        <v>4998512.8899999997</v>
      </c>
      <c r="AH732" s="1">
        <v>14397995.74233</v>
      </c>
      <c r="AI732" s="1">
        <v>36888473.332330003</v>
      </c>
      <c r="AJ732" s="1">
        <v>5118352.66</v>
      </c>
      <c r="AK732" s="1">
        <v>31770120.672330011</v>
      </c>
      <c r="AL732" s="33">
        <v>37181806.12233001</v>
      </c>
      <c r="AM732" s="1">
        <v>675786.41</v>
      </c>
      <c r="AN732" s="1">
        <v>675786.41</v>
      </c>
      <c r="AO732" s="1">
        <v>703755.19</v>
      </c>
      <c r="AP732" s="1">
        <v>703755.19</v>
      </c>
      <c r="AQ732" s="1">
        <v>126993.41</v>
      </c>
      <c r="AR732" s="1">
        <v>126993.41</v>
      </c>
      <c r="AS732" s="1">
        <v>132284.81</v>
      </c>
      <c r="AT732" s="1">
        <v>132284.81</v>
      </c>
      <c r="AU732" s="1">
        <v>158741.76999999999</v>
      </c>
      <c r="AV732" s="1">
        <v>3034235.63</v>
      </c>
      <c r="AW732" s="1">
        <v>1203992.3700000001</v>
      </c>
      <c r="AX732" s="1">
        <v>473729.07</v>
      </c>
      <c r="AY732" s="1">
        <v>8148338.4800000014</v>
      </c>
      <c r="AZ732" s="1">
        <v>83149998.329999998</v>
      </c>
      <c r="BA732" s="1">
        <v>512581.74999999994</v>
      </c>
      <c r="BB732" s="1">
        <v>53162.61</v>
      </c>
      <c r="BC732" s="1">
        <v>1865072.7200000002</v>
      </c>
    </row>
    <row r="733" spans="1:55" x14ac:dyDescent="0.25">
      <c r="A733" s="10" t="s">
        <v>1481</v>
      </c>
      <c r="B733" s="10" t="s">
        <v>1482</v>
      </c>
      <c r="C733">
        <v>2189</v>
      </c>
      <c r="D733" s="1">
        <v>33888926.899999999</v>
      </c>
      <c r="E733" s="1">
        <v>22307261.379999999</v>
      </c>
      <c r="F733" s="12">
        <v>0.65824631879978468</v>
      </c>
      <c r="G733" s="28">
        <v>1</v>
      </c>
      <c r="H733" s="1">
        <v>1048193.14</v>
      </c>
      <c r="I733" s="1">
        <v>5972243.7499999991</v>
      </c>
      <c r="J733" s="1">
        <v>7020436.8899999987</v>
      </c>
      <c r="K733" s="30">
        <v>1.05731</v>
      </c>
      <c r="L733" s="1">
        <v>7876779.6699999999</v>
      </c>
      <c r="M733" s="1">
        <v>2625330.66</v>
      </c>
      <c r="N733" s="1">
        <v>904028.21</v>
      </c>
      <c r="O733" s="1">
        <v>300791.83</v>
      </c>
      <c r="P733" s="1">
        <v>265991.21000000002</v>
      </c>
      <c r="Q733" s="1">
        <v>782155.64</v>
      </c>
      <c r="R733" s="1">
        <v>186950.82</v>
      </c>
      <c r="S733" s="1">
        <v>328143.40999999997</v>
      </c>
      <c r="T733" s="1">
        <v>300676.37</v>
      </c>
      <c r="U733" s="1">
        <v>218662.29</v>
      </c>
      <c r="V733" s="1">
        <v>448997.89</v>
      </c>
      <c r="W733" s="1">
        <v>387262.37</v>
      </c>
      <c r="X733" s="1">
        <v>393751.27</v>
      </c>
      <c r="Y733" s="1">
        <v>15019521.639999999</v>
      </c>
      <c r="Z733" s="1">
        <v>197010</v>
      </c>
      <c r="AA733" s="1">
        <v>273625</v>
      </c>
      <c r="AB733" s="1">
        <v>588841</v>
      </c>
      <c r="AC733" s="1">
        <v>63481</v>
      </c>
      <c r="AD733" s="1">
        <v>1249919</v>
      </c>
      <c r="AE733" s="1">
        <v>1705231</v>
      </c>
      <c r="AF733" s="1">
        <v>2685903</v>
      </c>
      <c r="AG733" s="1">
        <v>1932887</v>
      </c>
      <c r="AH733" s="1">
        <v>5946747.6449999986</v>
      </c>
      <c r="AI733" s="1">
        <v>14643644.645</v>
      </c>
      <c r="AJ733" s="1">
        <v>1979228.13</v>
      </c>
      <c r="AK733" s="1">
        <v>12664416.515000001</v>
      </c>
      <c r="AL733" s="33">
        <v>14757074.205</v>
      </c>
      <c r="AM733" s="1">
        <v>468666.19</v>
      </c>
      <c r="AN733" s="1">
        <v>468666.19</v>
      </c>
      <c r="AO733" s="1">
        <v>488319.93</v>
      </c>
      <c r="AP733" s="1">
        <v>488319.93</v>
      </c>
      <c r="AQ733" s="1">
        <v>71055.839999999997</v>
      </c>
      <c r="AR733" s="1">
        <v>71055.839999999997</v>
      </c>
      <c r="AS733" s="1">
        <v>73323.58</v>
      </c>
      <c r="AT733" s="1">
        <v>73323.58</v>
      </c>
      <c r="AU733" s="1">
        <v>88441.84</v>
      </c>
      <c r="AV733" s="1">
        <v>1173177.3</v>
      </c>
      <c r="AW733" s="1">
        <v>465519.72</v>
      </c>
      <c r="AX733" s="1">
        <v>182461.02</v>
      </c>
      <c r="AY733" s="1">
        <v>4112330.9599999995</v>
      </c>
      <c r="AZ733" s="1">
        <v>33888926.899999999</v>
      </c>
      <c r="BA733" s="1">
        <v>700345.72</v>
      </c>
      <c r="BB733" s="1">
        <v>47411.09</v>
      </c>
      <c r="BC733" s="1">
        <v>881541.45000000007</v>
      </c>
    </row>
    <row r="734" spans="1:55" x14ac:dyDescent="0.25">
      <c r="A734" s="10" t="s">
        <v>1483</v>
      </c>
      <c r="B734" s="10" t="s">
        <v>1484</v>
      </c>
      <c r="C734">
        <v>593.82000000000005</v>
      </c>
      <c r="D734" s="1">
        <v>8416951.6699999999</v>
      </c>
      <c r="E734" s="1">
        <v>8841968.3399999999</v>
      </c>
      <c r="F734" s="12">
        <v>1.0504953202374749</v>
      </c>
      <c r="G734" s="28">
        <v>4</v>
      </c>
      <c r="H734" s="1">
        <v>647.66999999999996</v>
      </c>
      <c r="I734" s="1">
        <v>1455864.52</v>
      </c>
      <c r="J734" s="1">
        <v>1456512.19</v>
      </c>
      <c r="K734" s="30">
        <v>1.05731</v>
      </c>
      <c r="L734" s="1">
        <v>2046871.93</v>
      </c>
      <c r="M734" s="1">
        <v>682222.4</v>
      </c>
      <c r="N734" s="1">
        <v>244599.95</v>
      </c>
      <c r="O734" s="1">
        <v>80982.41</v>
      </c>
      <c r="P734" s="1">
        <v>65210.78</v>
      </c>
      <c r="Q734" s="1">
        <v>211852.44</v>
      </c>
      <c r="R734" s="1">
        <v>50752.97</v>
      </c>
      <c r="S734" s="1">
        <v>88784.68</v>
      </c>
      <c r="T734" s="1">
        <v>80951.33</v>
      </c>
      <c r="U734" s="1">
        <v>59089.8</v>
      </c>
      <c r="V734" s="1">
        <v>120884.04</v>
      </c>
      <c r="W734" s="1">
        <v>104262.94</v>
      </c>
      <c r="X734" s="1">
        <v>106535.99</v>
      </c>
      <c r="Y734" s="1">
        <v>3943001.6600000006</v>
      </c>
      <c r="Z734" s="1">
        <v>53443.8</v>
      </c>
      <c r="AA734" s="1">
        <v>74227.5</v>
      </c>
      <c r="AB734" s="1">
        <v>159737.58000000002</v>
      </c>
      <c r="AC734" s="1">
        <v>17220.780000000002</v>
      </c>
      <c r="AD734" s="1">
        <v>169535.61</v>
      </c>
      <c r="AE734" s="1">
        <v>462585.78</v>
      </c>
      <c r="AF734" s="1">
        <v>728617.14</v>
      </c>
      <c r="AG734" s="1">
        <v>524343.06000000006</v>
      </c>
      <c r="AH734" s="1">
        <v>1480636.8178199998</v>
      </c>
      <c r="AI734" s="1">
        <v>3670348.0678199995</v>
      </c>
      <c r="AJ734" s="1">
        <v>536914.22</v>
      </c>
      <c r="AK734" s="1">
        <v>3133433.8478199998</v>
      </c>
      <c r="AL734" s="33">
        <v>3701118.6178199998</v>
      </c>
      <c r="AM734" s="1">
        <v>61228.97</v>
      </c>
      <c r="AN734" s="1">
        <v>61228.97</v>
      </c>
      <c r="AO734" s="1">
        <v>64252.62</v>
      </c>
      <c r="AP734" s="1">
        <v>64252.62</v>
      </c>
      <c r="AQ734" s="1">
        <v>5291.39</v>
      </c>
      <c r="AR734" s="1">
        <v>5291.39</v>
      </c>
      <c r="AS734" s="1">
        <v>5291.39</v>
      </c>
      <c r="AT734" s="1">
        <v>5291.39</v>
      </c>
      <c r="AU734" s="1">
        <v>6803.21</v>
      </c>
      <c r="AV734" s="1">
        <v>318239.46000000002</v>
      </c>
      <c r="AW734" s="1">
        <v>126278.22</v>
      </c>
      <c r="AX734" s="1">
        <v>49381.65</v>
      </c>
      <c r="AY734" s="1">
        <v>772831.28000000014</v>
      </c>
      <c r="AZ734" s="1">
        <v>8416951.6699999999</v>
      </c>
      <c r="BA734" s="1">
        <v>57342.340000000004</v>
      </c>
      <c r="BB734" s="1">
        <v>48.39</v>
      </c>
      <c r="BC734" s="1">
        <v>237048.13000000003</v>
      </c>
    </row>
    <row r="735" spans="1:55" x14ac:dyDescent="0.25">
      <c r="A735" s="10" t="s">
        <v>1485</v>
      </c>
      <c r="B735" s="10" t="s">
        <v>1486</v>
      </c>
      <c r="C735">
        <v>8849.7800000000007</v>
      </c>
      <c r="D735" s="1">
        <v>120042609.52</v>
      </c>
      <c r="E735" s="1">
        <v>86020654.069999993</v>
      </c>
      <c r="F735" s="12">
        <v>0.7165843396270748</v>
      </c>
      <c r="G735" s="28">
        <v>1</v>
      </c>
      <c r="H735" s="1">
        <v>1296119.31</v>
      </c>
      <c r="I735" s="1">
        <v>27819526.379999999</v>
      </c>
      <c r="J735" s="1">
        <v>29115645.689999998</v>
      </c>
      <c r="K735" s="30">
        <v>1.05731</v>
      </c>
      <c r="L735" s="1">
        <v>29384868.260000002</v>
      </c>
      <c r="M735" s="1">
        <v>7265998.1200000001</v>
      </c>
      <c r="N735" s="1">
        <v>3347380.95</v>
      </c>
      <c r="O735" s="1">
        <v>1346696.71</v>
      </c>
      <c r="P735" s="1">
        <v>977481.28</v>
      </c>
      <c r="Q735" s="1">
        <v>2395494.9500000002</v>
      </c>
      <c r="R735" s="1">
        <v>756797.5</v>
      </c>
      <c r="S735" s="1">
        <v>1230087.8700000001</v>
      </c>
      <c r="T735" s="1">
        <v>1482731.04</v>
      </c>
      <c r="U735" s="1">
        <v>884247.51</v>
      </c>
      <c r="V735" s="1">
        <v>2214151.7200000002</v>
      </c>
      <c r="W735" s="1">
        <v>1909714.16</v>
      </c>
      <c r="X735" s="1">
        <v>1476027.39</v>
      </c>
      <c r="Y735" s="1">
        <v>54671677.460000001</v>
      </c>
      <c r="Z735" s="1">
        <v>791560.79999999993</v>
      </c>
      <c r="AA735" s="1">
        <v>1106222.5</v>
      </c>
      <c r="AB735" s="1">
        <v>2380590.8199999998</v>
      </c>
      <c r="AC735" s="1">
        <v>256643.61999999997</v>
      </c>
      <c r="AD735" s="1">
        <v>5053224.38</v>
      </c>
      <c r="AE735" s="1">
        <v>3264817.8999999994</v>
      </c>
      <c r="AF735" s="1">
        <v>10858680.059999999</v>
      </c>
      <c r="AG735" s="1">
        <v>7814355.7399999984</v>
      </c>
      <c r="AH735" s="1">
        <v>21116930.841779999</v>
      </c>
      <c r="AI735" s="1">
        <v>52643026.66178</v>
      </c>
      <c r="AJ735" s="1">
        <v>8001705.5800000001</v>
      </c>
      <c r="AK735" s="1">
        <v>44641321.081779994</v>
      </c>
      <c r="AL735" s="33">
        <v>53101604.401779994</v>
      </c>
      <c r="AM735" s="1">
        <v>733235.81</v>
      </c>
      <c r="AN735" s="1">
        <v>733235.81</v>
      </c>
      <c r="AO735" s="1">
        <v>764228.25</v>
      </c>
      <c r="AP735" s="1">
        <v>764228.25</v>
      </c>
      <c r="AQ735" s="1">
        <v>357546.94</v>
      </c>
      <c r="AR735" s="1">
        <v>357546.94</v>
      </c>
      <c r="AS735" s="1">
        <v>372665.21</v>
      </c>
      <c r="AT735" s="1">
        <v>372665.21</v>
      </c>
      <c r="AU735" s="1">
        <v>447500.62</v>
      </c>
      <c r="AV735" s="1">
        <v>4744111.3099999996</v>
      </c>
      <c r="AW735" s="1">
        <v>1882475.36</v>
      </c>
      <c r="AX735" s="1">
        <v>739887.81</v>
      </c>
      <c r="AY735" s="1">
        <v>12269327.52</v>
      </c>
      <c r="AZ735" s="1">
        <v>120042609.52</v>
      </c>
      <c r="BA735" s="1">
        <v>622096.87</v>
      </c>
      <c r="BB735" s="1">
        <v>186974.62</v>
      </c>
      <c r="BC735" s="1">
        <v>3386464.7100000009</v>
      </c>
    </row>
    <row r="736" spans="1:55" x14ac:dyDescent="0.25">
      <c r="A736" s="10" t="s">
        <v>1487</v>
      </c>
      <c r="B736" s="10" t="s">
        <v>1488</v>
      </c>
      <c r="C736">
        <v>962</v>
      </c>
      <c r="D736" s="1">
        <v>14020602.800000001</v>
      </c>
      <c r="E736" s="1">
        <v>9552764.4400000013</v>
      </c>
      <c r="F736" s="12">
        <v>0.68133764120327267</v>
      </c>
      <c r="G736" s="28">
        <v>1</v>
      </c>
      <c r="H736" s="1">
        <v>314545.12</v>
      </c>
      <c r="I736" s="1">
        <v>2420834.23</v>
      </c>
      <c r="J736" s="1">
        <v>2735379.35</v>
      </c>
      <c r="K736" s="30">
        <v>1.05731</v>
      </c>
      <c r="L736" s="1">
        <v>3420668.78</v>
      </c>
      <c r="M736" s="1">
        <v>684133.75</v>
      </c>
      <c r="N736" s="1">
        <v>345740.37</v>
      </c>
      <c r="O736" s="1">
        <v>152701.99</v>
      </c>
      <c r="P736" s="1">
        <v>124081.88</v>
      </c>
      <c r="Q736" s="1">
        <v>210738.32</v>
      </c>
      <c r="R736" s="1">
        <v>81590.22</v>
      </c>
      <c r="S736" s="1">
        <v>127777.96</v>
      </c>
      <c r="T736" s="1">
        <v>175119.21</v>
      </c>
      <c r="U736" s="1">
        <v>95983.44</v>
      </c>
      <c r="V736" s="1">
        <v>261504.27</v>
      </c>
      <c r="W736" s="1">
        <v>225548.41</v>
      </c>
      <c r="X736" s="1">
        <v>153325.45000000001</v>
      </c>
      <c r="Y736" s="1">
        <v>6058914.0499999998</v>
      </c>
      <c r="Z736" s="1">
        <v>85522.5</v>
      </c>
      <c r="AA736" s="1">
        <v>120250</v>
      </c>
      <c r="AB736" s="1">
        <v>258778</v>
      </c>
      <c r="AC736" s="1">
        <v>27898</v>
      </c>
      <c r="AD736" s="1">
        <v>549302</v>
      </c>
      <c r="AE736" s="1">
        <v>143425.25</v>
      </c>
      <c r="AF736" s="1">
        <v>1180374</v>
      </c>
      <c r="AG736" s="1">
        <v>849446</v>
      </c>
      <c r="AH736" s="1">
        <v>2553138.9389999998</v>
      </c>
      <c r="AI736" s="1">
        <v>5768134.6889999993</v>
      </c>
      <c r="AJ736" s="1">
        <v>869811.54</v>
      </c>
      <c r="AK736" s="1">
        <v>4898323.1489999993</v>
      </c>
      <c r="AL736" s="33">
        <v>5817983.578999999</v>
      </c>
      <c r="AM736" s="1">
        <v>247939.53</v>
      </c>
      <c r="AN736" s="1">
        <v>247939.53</v>
      </c>
      <c r="AO736" s="1">
        <v>258522.31</v>
      </c>
      <c r="AP736" s="1">
        <v>258522.31</v>
      </c>
      <c r="AQ736" s="1">
        <v>61984.88</v>
      </c>
      <c r="AR736" s="1">
        <v>61984.88</v>
      </c>
      <c r="AS736" s="1">
        <v>64252.62</v>
      </c>
      <c r="AT736" s="1">
        <v>64252.62</v>
      </c>
      <c r="AU736" s="1">
        <v>77859.06</v>
      </c>
      <c r="AV736" s="1">
        <v>515532.81</v>
      </c>
      <c r="AW736" s="1">
        <v>204564.72</v>
      </c>
      <c r="AX736" s="1">
        <v>80349.8</v>
      </c>
      <c r="AY736" s="1">
        <v>2143705.0699999998</v>
      </c>
      <c r="AZ736" s="1">
        <v>14020602.800000001</v>
      </c>
      <c r="BA736" s="1">
        <v>667705.90999999992</v>
      </c>
      <c r="BB736" s="1">
        <v>66412.349999999991</v>
      </c>
      <c r="BC736" s="1">
        <v>407906.93999999994</v>
      </c>
    </row>
    <row r="737" spans="1:55" x14ac:dyDescent="0.25">
      <c r="A737" s="10" t="s">
        <v>1489</v>
      </c>
      <c r="B737" s="10" t="s">
        <v>1490</v>
      </c>
      <c r="C737">
        <v>5831.13</v>
      </c>
      <c r="D737" s="1">
        <v>88525948.439999998</v>
      </c>
      <c r="E737" s="1">
        <v>60984426.439999998</v>
      </c>
      <c r="F737" s="12">
        <v>0.68888758058698751</v>
      </c>
      <c r="G737" s="28">
        <v>1</v>
      </c>
      <c r="H737" s="1">
        <v>1834532.77</v>
      </c>
      <c r="I737" s="1">
        <v>21931255.879999999</v>
      </c>
      <c r="J737" s="1">
        <v>23765788.649999999</v>
      </c>
      <c r="K737" s="30">
        <v>1.05731</v>
      </c>
      <c r="L737" s="1">
        <v>20632196.309999999</v>
      </c>
      <c r="M737" s="1">
        <v>5063948.17</v>
      </c>
      <c r="N737" s="1">
        <v>2202423.39</v>
      </c>
      <c r="O737" s="1">
        <v>889244.1</v>
      </c>
      <c r="P737" s="1">
        <v>756764.75</v>
      </c>
      <c r="Q737" s="1">
        <v>1562355.79</v>
      </c>
      <c r="R737" s="1">
        <v>498535.53</v>
      </c>
      <c r="S737" s="1">
        <v>809260.44</v>
      </c>
      <c r="T737" s="1">
        <v>980502.37</v>
      </c>
      <c r="U737" s="1">
        <v>582799.49</v>
      </c>
      <c r="V737" s="1">
        <v>1464177.21</v>
      </c>
      <c r="W737" s="1">
        <v>1262858.33</v>
      </c>
      <c r="X737" s="1">
        <v>971061.18</v>
      </c>
      <c r="Y737" s="1">
        <v>37676127.060000002</v>
      </c>
      <c r="Z737" s="1">
        <v>520317</v>
      </c>
      <c r="AA737" s="1">
        <v>728891.25</v>
      </c>
      <c r="AB737" s="1">
        <v>1568573.97</v>
      </c>
      <c r="AC737" s="1">
        <v>169102.77000000002</v>
      </c>
      <c r="AD737" s="1">
        <v>3329575.2300000004</v>
      </c>
      <c r="AE737" s="1">
        <v>2100191.9699999997</v>
      </c>
      <c r="AF737" s="1">
        <v>7154796.5099999998</v>
      </c>
      <c r="AG737" s="1">
        <v>5148887.79</v>
      </c>
      <c r="AH737" s="1">
        <v>15984818.502629999</v>
      </c>
      <c r="AI737" s="1">
        <v>36705154.992630005</v>
      </c>
      <c r="AJ737" s="1">
        <v>5272332.8099999996</v>
      </c>
      <c r="AK737" s="1">
        <v>31432822.182629999</v>
      </c>
      <c r="AL737" s="33">
        <v>37007312.382629998</v>
      </c>
      <c r="AM737" s="1">
        <v>1368202.91</v>
      </c>
      <c r="AN737" s="1">
        <v>1368202.91</v>
      </c>
      <c r="AO737" s="1">
        <v>1424896.4</v>
      </c>
      <c r="AP737" s="1">
        <v>1424896.4</v>
      </c>
      <c r="AQ737" s="1">
        <v>637990.75</v>
      </c>
      <c r="AR737" s="1">
        <v>637990.75</v>
      </c>
      <c r="AS737" s="1">
        <v>664447.71</v>
      </c>
      <c r="AT737" s="1">
        <v>664447.71</v>
      </c>
      <c r="AU737" s="1">
        <v>797488.43</v>
      </c>
      <c r="AV737" s="1">
        <v>3125701.12</v>
      </c>
      <c r="AW737" s="1">
        <v>1240286.1100000001</v>
      </c>
      <c r="AX737" s="1">
        <v>487957.68</v>
      </c>
      <c r="AY737" s="1">
        <v>13842508.879999999</v>
      </c>
      <c r="AZ737" s="1">
        <v>88525948.439999998</v>
      </c>
      <c r="BA737" s="1">
        <v>2819233.9299999997</v>
      </c>
      <c r="BB737" s="1">
        <v>711049.05</v>
      </c>
      <c r="BC737" s="1">
        <v>3063697.3899999997</v>
      </c>
    </row>
    <row r="738" spans="1:55" x14ac:dyDescent="0.25">
      <c r="A738" s="143" t="s">
        <v>1491</v>
      </c>
      <c r="B738" s="10" t="s">
        <v>1492</v>
      </c>
      <c r="C738">
        <v>4.99</v>
      </c>
      <c r="D738" s="1">
        <v>58863.61</v>
      </c>
      <c r="E738" s="1">
        <v>467484</v>
      </c>
      <c r="F738" s="12">
        <v>7.941816684365774</v>
      </c>
      <c r="G738" s="28">
        <v>4</v>
      </c>
      <c r="H738" s="1">
        <v>4.5199999999999996</v>
      </c>
      <c r="I738" s="1">
        <v>461597.64</v>
      </c>
      <c r="J738" s="1">
        <v>461602.16000000003</v>
      </c>
      <c r="K738" s="30">
        <v>0.93035000000000001</v>
      </c>
      <c r="L738" s="1">
        <v>15269.61</v>
      </c>
      <c r="M738" s="1">
        <v>5089.3500000000004</v>
      </c>
      <c r="N738" s="1">
        <v>1454.24</v>
      </c>
      <c r="O738" s="1">
        <v>0</v>
      </c>
      <c r="P738" s="1">
        <v>447.15</v>
      </c>
      <c r="Q738" s="1">
        <v>786.55</v>
      </c>
      <c r="R738" s="1">
        <v>0</v>
      </c>
      <c r="S738" s="1">
        <v>527.86</v>
      </c>
      <c r="T738" s="1">
        <v>0</v>
      </c>
      <c r="U738" s="1">
        <v>263.93</v>
      </c>
      <c r="V738" s="1">
        <v>0</v>
      </c>
      <c r="W738" s="1">
        <v>0</v>
      </c>
      <c r="X738" s="1">
        <v>633.4</v>
      </c>
      <c r="Y738" s="1">
        <v>24472.090000000004</v>
      </c>
      <c r="Z738" s="1">
        <v>449.1</v>
      </c>
      <c r="AA738" s="1">
        <v>623.75</v>
      </c>
      <c r="AB738" s="1">
        <v>1342.31</v>
      </c>
      <c r="AC738" s="1">
        <v>144.71</v>
      </c>
      <c r="AD738" s="1">
        <v>1424.64</v>
      </c>
      <c r="AE738" s="1">
        <v>3887.21</v>
      </c>
      <c r="AF738" s="1">
        <v>6122.7300000000005</v>
      </c>
      <c r="AG738" s="1">
        <v>4406.17</v>
      </c>
      <c r="AH738" s="1">
        <v>10857.31149</v>
      </c>
      <c r="AI738" s="1">
        <v>29257.931490000003</v>
      </c>
      <c r="AJ738" s="1">
        <v>4511.8</v>
      </c>
      <c r="AK738" s="1">
        <v>24746.13149</v>
      </c>
      <c r="AL738" s="33">
        <v>28943.681489999999</v>
      </c>
      <c r="AM738" s="1">
        <v>665.14</v>
      </c>
      <c r="AN738" s="1">
        <v>665.14</v>
      </c>
      <c r="AO738" s="1">
        <v>665.14</v>
      </c>
      <c r="AP738" s="1">
        <v>665.14</v>
      </c>
      <c r="AQ738" s="1">
        <v>0</v>
      </c>
      <c r="AR738" s="1">
        <v>0</v>
      </c>
      <c r="AS738" s="1">
        <v>0</v>
      </c>
      <c r="AT738" s="1">
        <v>0</v>
      </c>
      <c r="AU738" s="1">
        <v>0</v>
      </c>
      <c r="AV738" s="1">
        <v>1995.43</v>
      </c>
      <c r="AW738" s="1">
        <v>791.79</v>
      </c>
      <c r="AX738" s="1">
        <v>0</v>
      </c>
      <c r="AY738" s="1">
        <v>5447.78</v>
      </c>
      <c r="AZ738" s="1">
        <v>58863.61</v>
      </c>
      <c r="BA738" s="1">
        <v>572.05999999999995</v>
      </c>
      <c r="BB738" s="1">
        <v>0</v>
      </c>
      <c r="BC738" s="1">
        <v>474.63</v>
      </c>
    </row>
    <row r="739" spans="1:55" x14ac:dyDescent="0.25">
      <c r="A739" s="143" t="s">
        <v>1493</v>
      </c>
      <c r="B739" s="10" t="s">
        <v>1494</v>
      </c>
      <c r="C739">
        <v>41</v>
      </c>
      <c r="D739" s="1">
        <v>538288.43000000005</v>
      </c>
      <c r="E739" s="1">
        <v>237522.68</v>
      </c>
      <c r="F739" s="12">
        <v>0.4412554065113381</v>
      </c>
      <c r="G739" s="28">
        <v>1</v>
      </c>
      <c r="H739" s="1">
        <v>58072.81</v>
      </c>
      <c r="I739" s="1">
        <v>183693.84000000003</v>
      </c>
      <c r="J739" s="1">
        <v>241766.65000000002</v>
      </c>
      <c r="K739" s="30">
        <v>0.93035000000000001</v>
      </c>
      <c r="L739" s="1">
        <v>121499.63</v>
      </c>
      <c r="M739" s="1">
        <v>36609.480000000003</v>
      </c>
      <c r="N739" s="1">
        <v>14075.86</v>
      </c>
      <c r="O739" s="1">
        <v>4903.22</v>
      </c>
      <c r="P739" s="1">
        <v>3997.14</v>
      </c>
      <c r="Q739" s="1">
        <v>12196.03</v>
      </c>
      <c r="R739" s="1">
        <v>2826.49</v>
      </c>
      <c r="S739" s="1">
        <v>5014.68</v>
      </c>
      <c r="T739" s="1">
        <v>5087.91</v>
      </c>
      <c r="U739" s="1">
        <v>3431.1</v>
      </c>
      <c r="V739" s="1">
        <v>7597.74</v>
      </c>
      <c r="W739" s="1">
        <v>6553.08</v>
      </c>
      <c r="X739" s="1">
        <v>6017.3</v>
      </c>
      <c r="Y739" s="1">
        <v>229809.66</v>
      </c>
      <c r="Z739" s="1">
        <v>3690</v>
      </c>
      <c r="AA739" s="1">
        <v>5125</v>
      </c>
      <c r="AB739" s="1">
        <v>11029</v>
      </c>
      <c r="AC739" s="1">
        <v>1189</v>
      </c>
      <c r="AD739" s="1">
        <v>23411</v>
      </c>
      <c r="AE739" s="1">
        <v>25856</v>
      </c>
      <c r="AF739" s="1">
        <v>50307</v>
      </c>
      <c r="AG739" s="1">
        <v>36203</v>
      </c>
      <c r="AH739" s="1">
        <v>101081.54399999999</v>
      </c>
      <c r="AI739" s="1">
        <v>257891.54399999999</v>
      </c>
      <c r="AJ739" s="1">
        <v>37070.97</v>
      </c>
      <c r="AK739" s="1">
        <v>220820.57399999999</v>
      </c>
      <c r="AL739" s="33">
        <v>255309.54399999999</v>
      </c>
      <c r="AM739" s="1">
        <v>5321.15</v>
      </c>
      <c r="AN739" s="1">
        <v>5321.15</v>
      </c>
      <c r="AO739" s="1">
        <v>5986.29</v>
      </c>
      <c r="AP739" s="1">
        <v>5986.29</v>
      </c>
      <c r="AQ739" s="1">
        <v>0</v>
      </c>
      <c r="AR739" s="1">
        <v>0</v>
      </c>
      <c r="AS739" s="1">
        <v>0</v>
      </c>
      <c r="AT739" s="1">
        <v>0</v>
      </c>
      <c r="AU739" s="1">
        <v>665.14</v>
      </c>
      <c r="AV739" s="1">
        <v>19289.18</v>
      </c>
      <c r="AW739" s="1">
        <v>7653.99</v>
      </c>
      <c r="AX739" s="1">
        <v>2945.89</v>
      </c>
      <c r="AY739" s="1">
        <v>53169.079999999994</v>
      </c>
      <c r="AZ739" s="1">
        <v>538288.43000000005</v>
      </c>
      <c r="BA739" s="1">
        <v>6467.49</v>
      </c>
      <c r="BB739" s="1">
        <v>92.91</v>
      </c>
      <c r="BC739" s="1">
        <v>6255.98</v>
      </c>
    </row>
    <row r="740" spans="1:55" x14ac:dyDescent="0.25">
      <c r="A740" s="10" t="s">
        <v>1495</v>
      </c>
      <c r="B740" s="10" t="s">
        <v>1496</v>
      </c>
      <c r="C740">
        <v>371.93</v>
      </c>
      <c r="D740" s="1">
        <v>4620852.76</v>
      </c>
      <c r="E740" s="1">
        <v>4099115.08</v>
      </c>
      <c r="F740" s="12">
        <v>0.88709060705929099</v>
      </c>
      <c r="G740" s="28">
        <v>2</v>
      </c>
      <c r="H740" s="1">
        <v>11137.56</v>
      </c>
      <c r="I740" s="1">
        <v>1046205.84</v>
      </c>
      <c r="J740" s="1">
        <v>1057343.3999999999</v>
      </c>
      <c r="K740" s="30">
        <v>0.93035000000000001</v>
      </c>
      <c r="L740" s="1">
        <v>1100077.78</v>
      </c>
      <c r="M740" s="1">
        <v>269835.34000000003</v>
      </c>
      <c r="N740" s="1">
        <v>122945.9</v>
      </c>
      <c r="O740" s="1">
        <v>49401.53</v>
      </c>
      <c r="P740" s="1">
        <v>35811.160000000003</v>
      </c>
      <c r="Q740" s="1">
        <v>86795.19</v>
      </c>
      <c r="R740" s="1">
        <v>27134.36</v>
      </c>
      <c r="S740" s="1">
        <v>45132.19</v>
      </c>
      <c r="T740" s="1">
        <v>54513.39</v>
      </c>
      <c r="U740" s="1">
        <v>32463.51</v>
      </c>
      <c r="V740" s="1">
        <v>81404.460000000006</v>
      </c>
      <c r="W740" s="1">
        <v>70211.649999999994</v>
      </c>
      <c r="X740" s="1">
        <v>54155.77</v>
      </c>
      <c r="Y740" s="1">
        <v>2029882.2299999997</v>
      </c>
      <c r="Z740" s="1">
        <v>33279.300000000003</v>
      </c>
      <c r="AA740" s="1">
        <v>46491.25</v>
      </c>
      <c r="AB740" s="1">
        <v>100049.16999999998</v>
      </c>
      <c r="AC740" s="1">
        <v>10785.97</v>
      </c>
      <c r="AD740" s="1">
        <v>212372.03</v>
      </c>
      <c r="AE740" s="1">
        <v>133575.27999999997</v>
      </c>
      <c r="AF740" s="1">
        <v>456358.11</v>
      </c>
      <c r="AG740" s="1">
        <v>328414.19</v>
      </c>
      <c r="AH740" s="1">
        <v>877800.03542999993</v>
      </c>
      <c r="AI740" s="1">
        <v>2199125.33543</v>
      </c>
      <c r="AJ740" s="1">
        <v>336287.94</v>
      </c>
      <c r="AK740" s="1">
        <v>1862837.39543</v>
      </c>
      <c r="AL740" s="33">
        <v>2175702.87543</v>
      </c>
      <c r="AM740" s="1">
        <v>35252.65</v>
      </c>
      <c r="AN740" s="1">
        <v>35252.65</v>
      </c>
      <c r="AO740" s="1">
        <v>36582.94</v>
      </c>
      <c r="AP740" s="1">
        <v>36582.94</v>
      </c>
      <c r="AQ740" s="1">
        <v>0</v>
      </c>
      <c r="AR740" s="1">
        <v>0</v>
      </c>
      <c r="AS740" s="1">
        <v>0</v>
      </c>
      <c r="AT740" s="1">
        <v>0</v>
      </c>
      <c r="AU740" s="1">
        <v>0</v>
      </c>
      <c r="AV740" s="1">
        <v>174932.98</v>
      </c>
      <c r="AW740" s="1">
        <v>69413.850000000006</v>
      </c>
      <c r="AX740" s="1">
        <v>27249.55</v>
      </c>
      <c r="AY740" s="1">
        <v>415267.56</v>
      </c>
      <c r="AZ740" s="1">
        <v>4620852.76</v>
      </c>
      <c r="BA740" s="1">
        <v>30524.92</v>
      </c>
      <c r="BB740" s="1">
        <v>0</v>
      </c>
      <c r="BC740" s="1">
        <v>118132.92</v>
      </c>
    </row>
    <row r="741" spans="1:55" x14ac:dyDescent="0.25">
      <c r="A741" s="10" t="s">
        <v>1497</v>
      </c>
      <c r="B741" s="10" t="s">
        <v>1498</v>
      </c>
      <c r="C741">
        <v>1956.5</v>
      </c>
      <c r="D741" s="1">
        <v>23820289.920000002</v>
      </c>
      <c r="E741" s="1">
        <v>20636130.75</v>
      </c>
      <c r="F741" s="12">
        <v>0.86632575922904631</v>
      </c>
      <c r="G741" s="28">
        <v>2</v>
      </c>
      <c r="H741" s="1">
        <v>58588.02</v>
      </c>
      <c r="I741" s="1">
        <v>3320320.08</v>
      </c>
      <c r="J741" s="1">
        <v>3378908.1</v>
      </c>
      <c r="K741" s="30">
        <v>0.93035000000000001</v>
      </c>
      <c r="L741" s="1">
        <v>5702610.3600000003</v>
      </c>
      <c r="M741" s="1">
        <v>1390978.01</v>
      </c>
      <c r="N741" s="1">
        <v>649160.86</v>
      </c>
      <c r="O741" s="1">
        <v>261958.39999999999</v>
      </c>
      <c r="P741" s="1">
        <v>183152.59</v>
      </c>
      <c r="Q741" s="1">
        <v>451792.83</v>
      </c>
      <c r="R741" s="1">
        <v>146977.79999999999</v>
      </c>
      <c r="S741" s="1">
        <v>238329.68</v>
      </c>
      <c r="T741" s="1">
        <v>289284.40000000002</v>
      </c>
      <c r="U741" s="1">
        <v>171819.07</v>
      </c>
      <c r="V741" s="1">
        <v>431986.34</v>
      </c>
      <c r="W741" s="1">
        <v>372589.84</v>
      </c>
      <c r="X741" s="1">
        <v>285980.5</v>
      </c>
      <c r="Y741" s="1">
        <v>10576620.680000002</v>
      </c>
      <c r="Z741" s="1">
        <v>174915</v>
      </c>
      <c r="AA741" s="1">
        <v>244562.5</v>
      </c>
      <c r="AB741" s="1">
        <v>526298.5</v>
      </c>
      <c r="AC741" s="1">
        <v>56738.5</v>
      </c>
      <c r="AD741" s="1">
        <v>1117161.5</v>
      </c>
      <c r="AE741" s="1">
        <v>685656.5</v>
      </c>
      <c r="AF741" s="1">
        <v>2400625.5</v>
      </c>
      <c r="AG741" s="1">
        <v>1727589.5</v>
      </c>
      <c r="AH741" s="1">
        <v>4504230.1215000004</v>
      </c>
      <c r="AI741" s="1">
        <v>11437777.6215</v>
      </c>
      <c r="AJ741" s="1">
        <v>1769008.6</v>
      </c>
      <c r="AK741" s="1">
        <v>9668769.0215000007</v>
      </c>
      <c r="AL741" s="33">
        <v>11314566.171500001</v>
      </c>
      <c r="AM741" s="1">
        <v>115735.13</v>
      </c>
      <c r="AN741" s="1">
        <v>115735.13</v>
      </c>
      <c r="AO741" s="1">
        <v>120391.14</v>
      </c>
      <c r="AP741" s="1">
        <v>120391.14</v>
      </c>
      <c r="AQ741" s="1">
        <v>4656.01</v>
      </c>
      <c r="AR741" s="1">
        <v>4656.01</v>
      </c>
      <c r="AS741" s="1">
        <v>4656.01</v>
      </c>
      <c r="AT741" s="1">
        <v>4656.01</v>
      </c>
      <c r="AU741" s="1">
        <v>5986.29</v>
      </c>
      <c r="AV741" s="1">
        <v>922555.32</v>
      </c>
      <c r="AW741" s="1">
        <v>366072.28</v>
      </c>
      <c r="AX741" s="1">
        <v>143612.5</v>
      </c>
      <c r="AY741" s="1">
        <v>1929102.97</v>
      </c>
      <c r="AZ741" s="1">
        <v>23820289.920000002</v>
      </c>
      <c r="BA741" s="1">
        <v>90516.74</v>
      </c>
      <c r="BB741" s="1">
        <v>283.84000000000003</v>
      </c>
      <c r="BC741" s="1">
        <v>508256.43</v>
      </c>
    </row>
    <row r="742" spans="1:55" x14ac:dyDescent="0.25">
      <c r="A742" s="10" t="s">
        <v>1499</v>
      </c>
      <c r="B742" s="10" t="s">
        <v>1500</v>
      </c>
      <c r="C742">
        <v>2681.25</v>
      </c>
      <c r="D742" s="1">
        <v>33126856.73</v>
      </c>
      <c r="E742" s="1">
        <v>26704469.270000003</v>
      </c>
      <c r="F742" s="12">
        <v>0.80612747196796908</v>
      </c>
      <c r="G742" s="28">
        <v>2</v>
      </c>
      <c r="H742" s="1">
        <v>80290.89</v>
      </c>
      <c r="I742" s="1">
        <v>4563318.2799999993</v>
      </c>
      <c r="J742" s="1">
        <v>4643609.169999999</v>
      </c>
      <c r="K742" s="30">
        <v>0.93035000000000001</v>
      </c>
      <c r="L742" s="1">
        <v>7889024.4400000004</v>
      </c>
      <c r="M742" s="1">
        <v>1925477.28</v>
      </c>
      <c r="N742" s="1">
        <v>889515.64</v>
      </c>
      <c r="O742" s="1">
        <v>359400.55</v>
      </c>
      <c r="P742" s="1">
        <v>256260.56</v>
      </c>
      <c r="Q742" s="1">
        <v>625586.51</v>
      </c>
      <c r="R742" s="1">
        <v>201246.53</v>
      </c>
      <c r="S742" s="1">
        <v>326746.56</v>
      </c>
      <c r="T742" s="1">
        <v>396857.5</v>
      </c>
      <c r="U742" s="1">
        <v>235426.44</v>
      </c>
      <c r="V742" s="1">
        <v>592624.48</v>
      </c>
      <c r="W742" s="1">
        <v>511140.83</v>
      </c>
      <c r="X742" s="1">
        <v>392075.14</v>
      </c>
      <c r="Y742" s="1">
        <v>14601382.460000003</v>
      </c>
      <c r="Z742" s="1">
        <v>238905</v>
      </c>
      <c r="AA742" s="1">
        <v>335156.25</v>
      </c>
      <c r="AB742" s="1">
        <v>721256.25</v>
      </c>
      <c r="AC742" s="1">
        <v>77756.25</v>
      </c>
      <c r="AD742" s="1">
        <v>1530993.75</v>
      </c>
      <c r="AE742" s="1">
        <v>945466.5</v>
      </c>
      <c r="AF742" s="1">
        <v>3289893.75</v>
      </c>
      <c r="AG742" s="1">
        <v>2367543.75</v>
      </c>
      <c r="AH742" s="1">
        <v>6287949.888749999</v>
      </c>
      <c r="AI742" s="1">
        <v>15794921.388749998</v>
      </c>
      <c r="AJ742" s="1">
        <v>2424305.81</v>
      </c>
      <c r="AK742" s="1">
        <v>13370615.578749998</v>
      </c>
      <c r="AL742" s="33">
        <v>15626068.488749998</v>
      </c>
      <c r="AM742" s="1">
        <v>228809.68</v>
      </c>
      <c r="AN742" s="1">
        <v>228809.68</v>
      </c>
      <c r="AO742" s="1">
        <v>238786.85</v>
      </c>
      <c r="AP742" s="1">
        <v>238786.85</v>
      </c>
      <c r="AQ742" s="1">
        <v>0</v>
      </c>
      <c r="AR742" s="1">
        <v>0</v>
      </c>
      <c r="AS742" s="1">
        <v>0</v>
      </c>
      <c r="AT742" s="1">
        <v>0</v>
      </c>
      <c r="AU742" s="1">
        <v>665.14</v>
      </c>
      <c r="AV742" s="1">
        <v>1264439.55</v>
      </c>
      <c r="AW742" s="1">
        <v>501732.81</v>
      </c>
      <c r="AX742" s="1">
        <v>197375.12</v>
      </c>
      <c r="AY742" s="1">
        <v>2899405.68</v>
      </c>
      <c r="AZ742" s="1">
        <v>33126856.73</v>
      </c>
      <c r="BA742" s="1">
        <v>232411.10999999996</v>
      </c>
      <c r="BB742" s="1">
        <v>0</v>
      </c>
      <c r="BC742" s="1">
        <v>754754.27</v>
      </c>
    </row>
    <row r="743" spans="1:55" x14ac:dyDescent="0.25">
      <c r="A743" s="10" t="s">
        <v>1501</v>
      </c>
      <c r="B743" s="10" t="s">
        <v>1502</v>
      </c>
      <c r="C743">
        <v>217.5</v>
      </c>
      <c r="D743" s="1">
        <v>2907247.12</v>
      </c>
      <c r="E743" s="1">
        <v>1866318.76</v>
      </c>
      <c r="F743" s="12">
        <v>0.64195394576571119</v>
      </c>
      <c r="G743" s="28">
        <v>1</v>
      </c>
      <c r="H743" s="1">
        <v>110987.1</v>
      </c>
      <c r="I743" s="1">
        <v>1231265.72</v>
      </c>
      <c r="J743" s="1">
        <v>1342252.82</v>
      </c>
      <c r="K743" s="30">
        <v>0.9</v>
      </c>
      <c r="L743" s="1">
        <v>667223.85</v>
      </c>
      <c r="M743" s="1">
        <v>162886.57999999999</v>
      </c>
      <c r="N743" s="1">
        <v>69377.259999999995</v>
      </c>
      <c r="O743" s="1">
        <v>27357.439999999999</v>
      </c>
      <c r="P743" s="1">
        <v>23237.13</v>
      </c>
      <c r="Q743" s="1">
        <v>49979.85</v>
      </c>
      <c r="R743" s="1">
        <v>15312.02</v>
      </c>
      <c r="S743" s="1">
        <v>25532.1</v>
      </c>
      <c r="T743" s="1">
        <v>30234.76</v>
      </c>
      <c r="U743" s="1">
        <v>18383.11</v>
      </c>
      <c r="V743" s="1">
        <v>45149.35</v>
      </c>
      <c r="W743" s="1">
        <v>38941.480000000003</v>
      </c>
      <c r="X743" s="1">
        <v>30636.9</v>
      </c>
      <c r="Y743" s="1">
        <v>1204251.8299999998</v>
      </c>
      <c r="Z743" s="1">
        <v>19440</v>
      </c>
      <c r="AA743" s="1">
        <v>27187.5</v>
      </c>
      <c r="AB743" s="1">
        <v>58507.5</v>
      </c>
      <c r="AC743" s="1">
        <v>6307.5</v>
      </c>
      <c r="AD743" s="1">
        <v>124192.5</v>
      </c>
      <c r="AE743" s="1">
        <v>77525.5</v>
      </c>
      <c r="AF743" s="1">
        <v>266872.5</v>
      </c>
      <c r="AG743" s="1">
        <v>192052.5</v>
      </c>
      <c r="AH743" s="1">
        <v>577145.36549999996</v>
      </c>
      <c r="AI743" s="1">
        <v>1349230.8654999998</v>
      </c>
      <c r="AJ743" s="1">
        <v>196656.97</v>
      </c>
      <c r="AK743" s="1">
        <v>1152573.8954999999</v>
      </c>
      <c r="AL743" s="33">
        <v>1329565.1654999999</v>
      </c>
      <c r="AM743" s="1">
        <v>54049.46</v>
      </c>
      <c r="AN743" s="1">
        <v>54049.46</v>
      </c>
      <c r="AO743" s="1">
        <v>55979.8</v>
      </c>
      <c r="AP743" s="1">
        <v>55979.8</v>
      </c>
      <c r="AQ743" s="1">
        <v>0</v>
      </c>
      <c r="AR743" s="1">
        <v>0</v>
      </c>
      <c r="AS743" s="1">
        <v>0</v>
      </c>
      <c r="AT743" s="1">
        <v>0</v>
      </c>
      <c r="AU743" s="1">
        <v>0</v>
      </c>
      <c r="AV743" s="1">
        <v>99090.68</v>
      </c>
      <c r="AW743" s="1">
        <v>39319.43</v>
      </c>
      <c r="AX743" s="1">
        <v>14961.42</v>
      </c>
      <c r="AY743" s="1">
        <v>373430.05</v>
      </c>
      <c r="AZ743" s="1">
        <v>2907247.12</v>
      </c>
      <c r="BA743" s="1">
        <v>261061.49000000005</v>
      </c>
      <c r="BB743" s="1">
        <v>0</v>
      </c>
      <c r="BC743" s="1">
        <v>90359.7</v>
      </c>
    </row>
    <row r="744" spans="1:55" x14ac:dyDescent="0.25">
      <c r="A744" s="10" t="s">
        <v>1503</v>
      </c>
      <c r="B744" s="10" t="s">
        <v>1504</v>
      </c>
      <c r="C744">
        <v>43.99</v>
      </c>
      <c r="D744" s="1">
        <v>611746.43999999994</v>
      </c>
      <c r="E744" s="1">
        <v>457477.14999999997</v>
      </c>
      <c r="F744" s="12">
        <v>0.74782151572471756</v>
      </c>
      <c r="G744" s="28">
        <v>2</v>
      </c>
      <c r="H744" s="1">
        <v>4871.7700000000004</v>
      </c>
      <c r="I744" s="1">
        <v>302441.87</v>
      </c>
      <c r="J744" s="1">
        <v>307313.64</v>
      </c>
      <c r="K744" s="30">
        <v>0.9</v>
      </c>
      <c r="L744" s="1">
        <v>135756.97</v>
      </c>
      <c r="M744" s="1">
        <v>45247.79</v>
      </c>
      <c r="N744" s="1">
        <v>14771.48</v>
      </c>
      <c r="O744" s="1">
        <v>4923.82</v>
      </c>
      <c r="P744" s="1">
        <v>4509.72</v>
      </c>
      <c r="Q744" s="1">
        <v>12935.23</v>
      </c>
      <c r="R744" s="1">
        <v>2734.29</v>
      </c>
      <c r="S744" s="1">
        <v>5361.74</v>
      </c>
      <c r="T744" s="1">
        <v>4921.93</v>
      </c>
      <c r="U744" s="1">
        <v>3574.49</v>
      </c>
      <c r="V744" s="1">
        <v>7349.89</v>
      </c>
      <c r="W744" s="1">
        <v>6339.31</v>
      </c>
      <c r="X744" s="1">
        <v>6433.74</v>
      </c>
      <c r="Y744" s="1">
        <v>254860.40000000002</v>
      </c>
      <c r="Z744" s="1">
        <v>3959.0999999999995</v>
      </c>
      <c r="AA744" s="1">
        <v>5498.7499999999991</v>
      </c>
      <c r="AB744" s="1">
        <v>11833.31</v>
      </c>
      <c r="AC744" s="1">
        <v>1275.7099999999998</v>
      </c>
      <c r="AD744" s="1">
        <v>25118.29</v>
      </c>
      <c r="AE744" s="1">
        <v>34268.21</v>
      </c>
      <c r="AF744" s="1">
        <v>53975.729999999996</v>
      </c>
      <c r="AG744" s="1">
        <v>38843.17</v>
      </c>
      <c r="AH744" s="1">
        <v>118059.72249000001</v>
      </c>
      <c r="AI744" s="1">
        <v>292831.99248999998</v>
      </c>
      <c r="AJ744" s="1">
        <v>39774.43</v>
      </c>
      <c r="AK744" s="1">
        <v>253057.56248999998</v>
      </c>
      <c r="AL744" s="33">
        <v>288854.54248999996</v>
      </c>
      <c r="AM744" s="1">
        <v>9008.24</v>
      </c>
      <c r="AN744" s="1">
        <v>9008.24</v>
      </c>
      <c r="AO744" s="1">
        <v>9651.69</v>
      </c>
      <c r="AP744" s="1">
        <v>9651.69</v>
      </c>
      <c r="AQ744" s="1">
        <v>0</v>
      </c>
      <c r="AR744" s="1">
        <v>0</v>
      </c>
      <c r="AS744" s="1">
        <v>0</v>
      </c>
      <c r="AT744" s="1">
        <v>0</v>
      </c>
      <c r="AU744" s="1">
        <v>0</v>
      </c>
      <c r="AV744" s="1">
        <v>19946.82</v>
      </c>
      <c r="AW744" s="1">
        <v>7914.95</v>
      </c>
      <c r="AX744" s="1">
        <v>2849.79</v>
      </c>
      <c r="AY744" s="1">
        <v>68031.42</v>
      </c>
      <c r="AZ744" s="1">
        <v>611746.43999999994</v>
      </c>
      <c r="BA744" s="1">
        <v>43295.44000000001</v>
      </c>
      <c r="BB744" s="1">
        <v>0</v>
      </c>
      <c r="BC744" s="1">
        <v>17306.62</v>
      </c>
    </row>
    <row r="745" spans="1:55" x14ac:dyDescent="0.25">
      <c r="A745" s="10" t="s">
        <v>1505</v>
      </c>
      <c r="B745" s="10" t="s">
        <v>1506</v>
      </c>
      <c r="C745">
        <v>969.6</v>
      </c>
      <c r="D745" s="1">
        <v>12231917.6</v>
      </c>
      <c r="E745" s="1">
        <v>14604924.27</v>
      </c>
      <c r="F745" s="12">
        <v>1.1940011981441079</v>
      </c>
      <c r="G745" s="28">
        <v>4</v>
      </c>
      <c r="H745" s="1">
        <v>941.23</v>
      </c>
      <c r="I745" s="1">
        <v>822176.47</v>
      </c>
      <c r="J745" s="1">
        <v>823117.7</v>
      </c>
      <c r="K745" s="30">
        <v>0.9</v>
      </c>
      <c r="L745" s="1">
        <v>2895801.39</v>
      </c>
      <c r="M745" s="1">
        <v>723087.63</v>
      </c>
      <c r="N745" s="1">
        <v>312028.46999999997</v>
      </c>
      <c r="O745" s="1">
        <v>124182.43</v>
      </c>
      <c r="P745" s="1">
        <v>97803.39</v>
      </c>
      <c r="Q745" s="1">
        <v>221985.39</v>
      </c>
      <c r="R745" s="1">
        <v>69997.820000000007</v>
      </c>
      <c r="S745" s="1">
        <v>114639.12</v>
      </c>
      <c r="T745" s="1">
        <v>136407.99</v>
      </c>
      <c r="U745" s="1">
        <v>82213.36</v>
      </c>
      <c r="V745" s="1">
        <v>203697.09</v>
      </c>
      <c r="W745" s="1">
        <v>175689.5</v>
      </c>
      <c r="X745" s="1">
        <v>137559.67999999999</v>
      </c>
      <c r="Y745" s="1">
        <v>5295093.2600000007</v>
      </c>
      <c r="Z745" s="1">
        <v>86349.6</v>
      </c>
      <c r="AA745" s="1">
        <v>121200</v>
      </c>
      <c r="AB745" s="1">
        <v>260822.40000000002</v>
      </c>
      <c r="AC745" s="1">
        <v>28118.400000000001</v>
      </c>
      <c r="AD745" s="1">
        <v>276820.78999999998</v>
      </c>
      <c r="AE745" s="1">
        <v>367148.33999999997</v>
      </c>
      <c r="AF745" s="1">
        <v>1189699.2000000002</v>
      </c>
      <c r="AG745" s="1">
        <v>856156.8</v>
      </c>
      <c r="AH745" s="1">
        <v>2456120.4785999996</v>
      </c>
      <c r="AI745" s="1">
        <v>5642436.0086000003</v>
      </c>
      <c r="AJ745" s="1">
        <v>876683.23</v>
      </c>
      <c r="AK745" s="1">
        <v>4765752.7785999998</v>
      </c>
      <c r="AL745" s="33">
        <v>5554767.6786000002</v>
      </c>
      <c r="AM745" s="1">
        <v>170513.19</v>
      </c>
      <c r="AN745" s="1">
        <v>170513.19</v>
      </c>
      <c r="AO745" s="1">
        <v>177591.09</v>
      </c>
      <c r="AP745" s="1">
        <v>177591.09</v>
      </c>
      <c r="AQ745" s="1">
        <v>0</v>
      </c>
      <c r="AR745" s="1">
        <v>0</v>
      </c>
      <c r="AS745" s="1">
        <v>0</v>
      </c>
      <c r="AT745" s="1">
        <v>0</v>
      </c>
      <c r="AU745" s="1">
        <v>0</v>
      </c>
      <c r="AV745" s="1">
        <v>442047.4</v>
      </c>
      <c r="AW745" s="1">
        <v>175405.52</v>
      </c>
      <c r="AX745" s="1">
        <v>68395.100000000006</v>
      </c>
      <c r="AY745" s="1">
        <v>1382056.58</v>
      </c>
      <c r="AZ745" s="1">
        <v>12231917.6</v>
      </c>
      <c r="BA745" s="1">
        <v>259938.63</v>
      </c>
      <c r="BB745" s="1">
        <v>0.47</v>
      </c>
      <c r="BC745" s="1">
        <v>270366.08999999997</v>
      </c>
    </row>
    <row r="746" spans="1:55" x14ac:dyDescent="0.25">
      <c r="A746" s="10" t="s">
        <v>1507</v>
      </c>
      <c r="B746" s="10" t="s">
        <v>1508</v>
      </c>
      <c r="C746">
        <v>114.56</v>
      </c>
      <c r="D746" s="1">
        <v>1386671.63</v>
      </c>
      <c r="E746" s="1">
        <v>1191128.57</v>
      </c>
      <c r="F746" s="12">
        <v>0.85898387493512085</v>
      </c>
      <c r="G746" s="28">
        <v>2</v>
      </c>
      <c r="H746" s="1">
        <v>3430.53</v>
      </c>
      <c r="I746" s="1">
        <v>829589.23</v>
      </c>
      <c r="J746" s="1">
        <v>833019.76</v>
      </c>
      <c r="K746" s="30">
        <v>0.9</v>
      </c>
      <c r="L746" s="1">
        <v>331087.5</v>
      </c>
      <c r="M746" s="1">
        <v>66217.5</v>
      </c>
      <c r="N746" s="1">
        <v>34335</v>
      </c>
      <c r="O746" s="1">
        <v>14715</v>
      </c>
      <c r="P746" s="1">
        <v>11249.08</v>
      </c>
      <c r="Q746" s="1">
        <v>20005.650000000001</v>
      </c>
      <c r="R746" s="1">
        <v>7656.01</v>
      </c>
      <c r="S746" s="1">
        <v>12766.05</v>
      </c>
      <c r="T746" s="1">
        <v>16875.21</v>
      </c>
      <c r="U746" s="1">
        <v>9446.8700000000008</v>
      </c>
      <c r="V746" s="1">
        <v>25199.64</v>
      </c>
      <c r="W746" s="1">
        <v>21734.78</v>
      </c>
      <c r="X746" s="1">
        <v>15318.45</v>
      </c>
      <c r="Y746" s="1">
        <v>586606.74000000011</v>
      </c>
      <c r="Z746" s="1">
        <v>10078.199999999999</v>
      </c>
      <c r="AA746" s="1">
        <v>14320</v>
      </c>
      <c r="AB746" s="1">
        <v>30816.639999999999</v>
      </c>
      <c r="AC746" s="1">
        <v>3322.2400000000002</v>
      </c>
      <c r="AD746" s="1">
        <v>65413.760000000002</v>
      </c>
      <c r="AE746" s="1">
        <v>16570.32</v>
      </c>
      <c r="AF746" s="1">
        <v>140565.12</v>
      </c>
      <c r="AG746" s="1">
        <v>101156.48000000001</v>
      </c>
      <c r="AH746" s="1">
        <v>274190.37755999999</v>
      </c>
      <c r="AI746" s="1">
        <v>656433.13755999994</v>
      </c>
      <c r="AJ746" s="1">
        <v>103581.71</v>
      </c>
      <c r="AK746" s="1">
        <v>552851.42755999998</v>
      </c>
      <c r="AL746" s="33">
        <v>646074.95756000001</v>
      </c>
      <c r="AM746" s="1">
        <v>18016.48</v>
      </c>
      <c r="AN746" s="1">
        <v>18016.48</v>
      </c>
      <c r="AO746" s="1">
        <v>18659.93</v>
      </c>
      <c r="AP746" s="1">
        <v>18659.93</v>
      </c>
      <c r="AQ746" s="1">
        <v>0</v>
      </c>
      <c r="AR746" s="1">
        <v>0</v>
      </c>
      <c r="AS746" s="1">
        <v>0</v>
      </c>
      <c r="AT746" s="1">
        <v>0</v>
      </c>
      <c r="AU746" s="1">
        <v>0</v>
      </c>
      <c r="AV746" s="1">
        <v>52119.12</v>
      </c>
      <c r="AW746" s="1">
        <v>20681</v>
      </c>
      <c r="AX746" s="1">
        <v>7836.93</v>
      </c>
      <c r="AY746" s="1">
        <v>153989.87</v>
      </c>
      <c r="AZ746" s="1">
        <v>1386671.63</v>
      </c>
      <c r="BA746" s="1">
        <v>46842.03</v>
      </c>
      <c r="BB746" s="1">
        <v>0</v>
      </c>
      <c r="BC746" s="1">
        <v>51857.929999999993</v>
      </c>
    </row>
    <row r="747" spans="1:55" x14ac:dyDescent="0.25">
      <c r="A747" s="10" t="s">
        <v>1509</v>
      </c>
      <c r="B747" s="10" t="s">
        <v>1510</v>
      </c>
      <c r="C747">
        <v>405.63</v>
      </c>
      <c r="D747" s="1">
        <v>5152993.01</v>
      </c>
      <c r="E747" s="1">
        <v>3620631.12</v>
      </c>
      <c r="F747" s="12">
        <v>0.70262682541461474</v>
      </c>
      <c r="G747" s="28">
        <v>1</v>
      </c>
      <c r="H747" s="1">
        <v>87029.32</v>
      </c>
      <c r="I747" s="1">
        <v>1961226.6800000004</v>
      </c>
      <c r="J747" s="1">
        <v>2048256.0000000005</v>
      </c>
      <c r="K747" s="30">
        <v>0.9</v>
      </c>
      <c r="L747" s="1">
        <v>1198623.6200000001</v>
      </c>
      <c r="M747" s="1">
        <v>299545.99</v>
      </c>
      <c r="N747" s="1">
        <v>129918.77</v>
      </c>
      <c r="O747" s="1">
        <v>51216.69</v>
      </c>
      <c r="P747" s="1">
        <v>40027.85</v>
      </c>
      <c r="Q747" s="1">
        <v>92906.42</v>
      </c>
      <c r="R747" s="1">
        <v>28983.47</v>
      </c>
      <c r="S747" s="1">
        <v>47745.02</v>
      </c>
      <c r="T747" s="1">
        <v>56250.720000000001</v>
      </c>
      <c r="U747" s="1">
        <v>34213.01</v>
      </c>
      <c r="V747" s="1">
        <v>83998.8</v>
      </c>
      <c r="W747" s="1">
        <v>72449.279999999999</v>
      </c>
      <c r="X747" s="1">
        <v>57291</v>
      </c>
      <c r="Y747" s="1">
        <v>2193170.64</v>
      </c>
      <c r="Z747" s="1">
        <v>36394.199999999997</v>
      </c>
      <c r="AA747" s="1">
        <v>50703.75</v>
      </c>
      <c r="AB747" s="1">
        <v>109114.46999999999</v>
      </c>
      <c r="AC747" s="1">
        <v>11763.27</v>
      </c>
      <c r="AD747" s="1">
        <v>231614.73</v>
      </c>
      <c r="AE747" s="1">
        <v>155053.41999999998</v>
      </c>
      <c r="AF747" s="1">
        <v>497708.00999999989</v>
      </c>
      <c r="AG747" s="1">
        <v>358171.29</v>
      </c>
      <c r="AH747" s="1">
        <v>1007300.1261299998</v>
      </c>
      <c r="AI747" s="1">
        <v>2457823.2661299994</v>
      </c>
      <c r="AJ747" s="1">
        <v>366758.47</v>
      </c>
      <c r="AK747" s="1">
        <v>2091064.7961299999</v>
      </c>
      <c r="AL747" s="33">
        <v>2421147.4161299998</v>
      </c>
      <c r="AM747" s="1">
        <v>61770.81</v>
      </c>
      <c r="AN747" s="1">
        <v>61770.81</v>
      </c>
      <c r="AO747" s="1">
        <v>64344.6</v>
      </c>
      <c r="AP747" s="1">
        <v>64344.6</v>
      </c>
      <c r="AQ747" s="1">
        <v>0</v>
      </c>
      <c r="AR747" s="1">
        <v>0</v>
      </c>
      <c r="AS747" s="1">
        <v>0</v>
      </c>
      <c r="AT747" s="1">
        <v>0</v>
      </c>
      <c r="AU747" s="1">
        <v>0</v>
      </c>
      <c r="AV747" s="1">
        <v>184669</v>
      </c>
      <c r="AW747" s="1">
        <v>73277.119999999995</v>
      </c>
      <c r="AX747" s="1">
        <v>28497.96</v>
      </c>
      <c r="AY747" s="1">
        <v>538674.9</v>
      </c>
      <c r="AZ747" s="1">
        <v>5152993.01</v>
      </c>
      <c r="BA747" s="1">
        <v>157929.48000000001</v>
      </c>
      <c r="BB747" s="1">
        <v>0</v>
      </c>
      <c r="BC747" s="1">
        <v>162880.62999999998</v>
      </c>
    </row>
    <row r="748" spans="1:55" x14ac:dyDescent="0.25">
      <c r="A748" s="10" t="s">
        <v>1511</v>
      </c>
      <c r="B748" s="10" t="s">
        <v>1512</v>
      </c>
      <c r="C748">
        <v>945.35</v>
      </c>
      <c r="D748" s="1">
        <v>12904528.48</v>
      </c>
      <c r="E748" s="1">
        <v>8477818.4199999999</v>
      </c>
      <c r="F748" s="12">
        <v>0.65696460224325837</v>
      </c>
      <c r="G748" s="28">
        <v>1</v>
      </c>
      <c r="H748" s="1">
        <v>425693.08</v>
      </c>
      <c r="I748" s="1">
        <v>5348373.21</v>
      </c>
      <c r="J748" s="1">
        <v>5774066.29</v>
      </c>
      <c r="K748" s="30">
        <v>0.9</v>
      </c>
      <c r="L748" s="1">
        <v>2905795.8</v>
      </c>
      <c r="M748" s="1">
        <v>728462.01</v>
      </c>
      <c r="N748" s="1">
        <v>305193.82</v>
      </c>
      <c r="O748" s="1">
        <v>121116.8</v>
      </c>
      <c r="P748" s="1">
        <v>103161.19</v>
      </c>
      <c r="Q748" s="1">
        <v>219890.79</v>
      </c>
      <c r="R748" s="1">
        <v>67810.39</v>
      </c>
      <c r="S748" s="1">
        <v>111830.59</v>
      </c>
      <c r="T748" s="1">
        <v>132892.32</v>
      </c>
      <c r="U748" s="1">
        <v>80170.789999999994</v>
      </c>
      <c r="V748" s="1">
        <v>198447.16</v>
      </c>
      <c r="W748" s="1">
        <v>171161.42</v>
      </c>
      <c r="X748" s="1">
        <v>134189.62</v>
      </c>
      <c r="Y748" s="1">
        <v>5280122.6999999993</v>
      </c>
      <c r="Z748" s="1">
        <v>84054.599999999991</v>
      </c>
      <c r="AA748" s="1">
        <v>118168.75</v>
      </c>
      <c r="AB748" s="1">
        <v>254299.14999999997</v>
      </c>
      <c r="AC748" s="1">
        <v>27415.149999999998</v>
      </c>
      <c r="AD748" s="1">
        <v>539794.85</v>
      </c>
      <c r="AE748" s="1">
        <v>363857.27999999997</v>
      </c>
      <c r="AF748" s="1">
        <v>1159944.45</v>
      </c>
      <c r="AG748" s="1">
        <v>834744.04999999981</v>
      </c>
      <c r="AH748" s="1">
        <v>2568461.5288499999</v>
      </c>
      <c r="AI748" s="1">
        <v>5950739.8088499997</v>
      </c>
      <c r="AJ748" s="1">
        <v>854757.1</v>
      </c>
      <c r="AK748" s="1">
        <v>5095982.7088500001</v>
      </c>
      <c r="AL748" s="33">
        <v>5865264.0988499997</v>
      </c>
      <c r="AM748" s="1">
        <v>233570.89</v>
      </c>
      <c r="AN748" s="1">
        <v>233570.89</v>
      </c>
      <c r="AO748" s="1">
        <v>243222.58</v>
      </c>
      <c r="AP748" s="1">
        <v>243222.58</v>
      </c>
      <c r="AQ748" s="1">
        <v>25737.84</v>
      </c>
      <c r="AR748" s="1">
        <v>25737.84</v>
      </c>
      <c r="AS748" s="1">
        <v>26381.279999999999</v>
      </c>
      <c r="AT748" s="1">
        <v>26381.279999999999</v>
      </c>
      <c r="AU748" s="1">
        <v>32172.3</v>
      </c>
      <c r="AV748" s="1">
        <v>431108.82</v>
      </c>
      <c r="AW748" s="1">
        <v>171065.07</v>
      </c>
      <c r="AX748" s="1">
        <v>66970.2</v>
      </c>
      <c r="AY748" s="1">
        <v>1759141.57</v>
      </c>
      <c r="AZ748" s="1">
        <v>12904528.48</v>
      </c>
      <c r="BA748" s="1">
        <v>837044.36</v>
      </c>
      <c r="BB748" s="1">
        <v>11121.94</v>
      </c>
      <c r="BC748" s="1">
        <v>446719.92000000004</v>
      </c>
    </row>
    <row r="749" spans="1:55" x14ac:dyDescent="0.25">
      <c r="A749" s="10" t="s">
        <v>1513</v>
      </c>
      <c r="B749" s="10" t="s">
        <v>1514</v>
      </c>
      <c r="C749">
        <v>1132.94</v>
      </c>
      <c r="D749" s="1">
        <v>15221186.41</v>
      </c>
      <c r="E749" s="1">
        <v>10805029.559999999</v>
      </c>
      <c r="F749" s="12">
        <v>0.70986776384929628</v>
      </c>
      <c r="G749" s="28">
        <v>1</v>
      </c>
      <c r="H749" s="1">
        <v>232051.16</v>
      </c>
      <c r="I749" s="1">
        <v>6448721.4000000004</v>
      </c>
      <c r="J749" s="1">
        <v>6680772.5600000005</v>
      </c>
      <c r="K749" s="30">
        <v>0.9</v>
      </c>
      <c r="L749" s="1">
        <v>3530908.61</v>
      </c>
      <c r="M749" s="1">
        <v>850015.31</v>
      </c>
      <c r="N749" s="1">
        <v>361853.33</v>
      </c>
      <c r="O749" s="1">
        <v>147390.9</v>
      </c>
      <c r="P749" s="1">
        <v>122545.62</v>
      </c>
      <c r="Q749" s="1">
        <v>248189.39</v>
      </c>
      <c r="R749" s="1">
        <v>81481.84</v>
      </c>
      <c r="S749" s="1">
        <v>133022.24</v>
      </c>
      <c r="T749" s="1">
        <v>163127.07999999999</v>
      </c>
      <c r="U749" s="1">
        <v>96000.69</v>
      </c>
      <c r="V749" s="1">
        <v>243596.52</v>
      </c>
      <c r="W749" s="1">
        <v>210102.91</v>
      </c>
      <c r="X749" s="1">
        <v>159618.23999999999</v>
      </c>
      <c r="Y749" s="1">
        <v>6347852.6800000006</v>
      </c>
      <c r="Z749" s="1">
        <v>101244.6</v>
      </c>
      <c r="AA749" s="1">
        <v>141617.5</v>
      </c>
      <c r="AB749" s="1">
        <v>304760.86</v>
      </c>
      <c r="AC749" s="1">
        <v>32855.26</v>
      </c>
      <c r="AD749" s="1">
        <v>646908.74</v>
      </c>
      <c r="AE749" s="1">
        <v>382164.57999999996</v>
      </c>
      <c r="AF749" s="1">
        <v>1390117.38</v>
      </c>
      <c r="AG749" s="1">
        <v>1000386.02</v>
      </c>
      <c r="AH749" s="1">
        <v>3030739.0529399998</v>
      </c>
      <c r="AI749" s="1">
        <v>7030793.9929399993</v>
      </c>
      <c r="AJ749" s="1">
        <v>1024370.35</v>
      </c>
      <c r="AK749" s="1">
        <v>6006423.6429400006</v>
      </c>
      <c r="AL749" s="33">
        <v>6928356.9529400002</v>
      </c>
      <c r="AM749" s="1">
        <v>279899.01</v>
      </c>
      <c r="AN749" s="1">
        <v>279899.01</v>
      </c>
      <c r="AO749" s="1">
        <v>291481.03000000003</v>
      </c>
      <c r="AP749" s="1">
        <v>291481.03000000003</v>
      </c>
      <c r="AQ749" s="1">
        <v>0</v>
      </c>
      <c r="AR749" s="1">
        <v>0</v>
      </c>
      <c r="AS749" s="1">
        <v>0</v>
      </c>
      <c r="AT749" s="1">
        <v>0</v>
      </c>
      <c r="AU749" s="1">
        <v>0</v>
      </c>
      <c r="AV749" s="1">
        <v>516687.13</v>
      </c>
      <c r="AW749" s="1">
        <v>205022.76</v>
      </c>
      <c r="AX749" s="1">
        <v>80506.73</v>
      </c>
      <c r="AY749" s="1">
        <v>1944976.7</v>
      </c>
      <c r="AZ749" s="1">
        <v>15221186.41</v>
      </c>
      <c r="BA749" s="1">
        <v>1206217.07</v>
      </c>
      <c r="BB749" s="1">
        <v>0</v>
      </c>
      <c r="BC749" s="1">
        <v>459494.47000000003</v>
      </c>
    </row>
    <row r="750" spans="1:55" x14ac:dyDescent="0.25">
      <c r="A750" s="143" t="s">
        <v>1515</v>
      </c>
      <c r="B750" s="10" t="s">
        <v>1516</v>
      </c>
      <c r="C750">
        <v>32.97</v>
      </c>
      <c r="D750" s="1">
        <v>432260.58</v>
      </c>
      <c r="E750" s="1">
        <v>282373.63</v>
      </c>
      <c r="F750" s="12">
        <v>0.65324862609493561</v>
      </c>
      <c r="G750" s="28">
        <v>1</v>
      </c>
      <c r="H750" s="1">
        <v>15567.02</v>
      </c>
      <c r="I750" s="1">
        <v>239147.58000000002</v>
      </c>
      <c r="J750" s="1">
        <v>254714.6</v>
      </c>
      <c r="K750" s="30">
        <v>0.9</v>
      </c>
      <c r="L750" s="1">
        <v>96866.5</v>
      </c>
      <c r="M750" s="1">
        <v>28280.85</v>
      </c>
      <c r="N750" s="1">
        <v>10099.66</v>
      </c>
      <c r="O750" s="1">
        <v>3336.46</v>
      </c>
      <c r="P750" s="1">
        <v>3264.57</v>
      </c>
      <c r="Q750" s="1">
        <v>8754.58</v>
      </c>
      <c r="R750" s="1">
        <v>1640.57</v>
      </c>
      <c r="S750" s="1">
        <v>3829.81</v>
      </c>
      <c r="T750" s="1">
        <v>3515.67</v>
      </c>
      <c r="U750" s="1">
        <v>2553.21</v>
      </c>
      <c r="V750" s="1">
        <v>5249.92</v>
      </c>
      <c r="W750" s="1">
        <v>4528.08</v>
      </c>
      <c r="X750" s="1">
        <v>4595.53</v>
      </c>
      <c r="Y750" s="1">
        <v>176515.41</v>
      </c>
      <c r="Z750" s="1">
        <v>2967.2999999999997</v>
      </c>
      <c r="AA750" s="1">
        <v>4121.25</v>
      </c>
      <c r="AB750" s="1">
        <v>8868.93</v>
      </c>
      <c r="AC750" s="1">
        <v>956.12999999999988</v>
      </c>
      <c r="AD750" s="1">
        <v>18825.87</v>
      </c>
      <c r="AE750" s="1">
        <v>19423.669999999998</v>
      </c>
      <c r="AF750" s="1">
        <v>40454.19</v>
      </c>
      <c r="AG750" s="1">
        <v>29112.509999999995</v>
      </c>
      <c r="AH750" s="1">
        <v>83519.161470000006</v>
      </c>
      <c r="AI750" s="1">
        <v>208249.01147</v>
      </c>
      <c r="AJ750" s="1">
        <v>29810.48</v>
      </c>
      <c r="AK750" s="1">
        <v>178438.53146999996</v>
      </c>
      <c r="AL750" s="33">
        <v>205267.96146999995</v>
      </c>
      <c r="AM750" s="1">
        <v>6434.46</v>
      </c>
      <c r="AN750" s="1">
        <v>6434.46</v>
      </c>
      <c r="AO750" s="1">
        <v>7077.9</v>
      </c>
      <c r="AP750" s="1">
        <v>7077.9</v>
      </c>
      <c r="AQ750" s="1">
        <v>0</v>
      </c>
      <c r="AR750" s="1">
        <v>0</v>
      </c>
      <c r="AS750" s="1">
        <v>0</v>
      </c>
      <c r="AT750" s="1">
        <v>0</v>
      </c>
      <c r="AU750" s="1">
        <v>643.44000000000005</v>
      </c>
      <c r="AV750" s="1">
        <v>14799.25</v>
      </c>
      <c r="AW750" s="1">
        <v>5872.38</v>
      </c>
      <c r="AX750" s="1">
        <v>2137.34</v>
      </c>
      <c r="AY750" s="1">
        <v>50477.130000000005</v>
      </c>
      <c r="AZ750" s="1">
        <v>432260.58</v>
      </c>
      <c r="BA750" s="1">
        <v>4531.66</v>
      </c>
      <c r="BB750" s="1">
        <v>63.61</v>
      </c>
      <c r="BC750" s="1">
        <v>2617.6400000000003</v>
      </c>
    </row>
    <row r="751" spans="1:55" x14ac:dyDescent="0.25">
      <c r="A751" s="143" t="s">
        <v>1517</v>
      </c>
      <c r="B751" s="10" t="s">
        <v>1518</v>
      </c>
      <c r="C751">
        <v>90</v>
      </c>
      <c r="D751" s="1">
        <v>1243000.8899999999</v>
      </c>
      <c r="E751" s="1">
        <v>625597.03</v>
      </c>
      <c r="F751" s="12">
        <v>0.50329572169493786</v>
      </c>
      <c r="G751" s="28">
        <v>1</v>
      </c>
      <c r="H751" s="1">
        <v>107955.79</v>
      </c>
      <c r="I751" s="1">
        <v>501296.95</v>
      </c>
      <c r="J751" s="1">
        <v>609252.74</v>
      </c>
      <c r="K751" s="30">
        <v>0.9</v>
      </c>
      <c r="L751" s="1">
        <v>276091.62</v>
      </c>
      <c r="M751" s="1">
        <v>89160.79</v>
      </c>
      <c r="N751" s="1">
        <v>31292.06</v>
      </c>
      <c r="O751" s="1">
        <v>9757.3700000000008</v>
      </c>
      <c r="P751" s="1">
        <v>9239.33</v>
      </c>
      <c r="Q751" s="1">
        <v>26349.23</v>
      </c>
      <c r="R751" s="1">
        <v>6015.43</v>
      </c>
      <c r="S751" s="1">
        <v>11234.12</v>
      </c>
      <c r="T751" s="1">
        <v>9843.8700000000008</v>
      </c>
      <c r="U751" s="1">
        <v>7404.3</v>
      </c>
      <c r="V751" s="1">
        <v>14699.79</v>
      </c>
      <c r="W751" s="1">
        <v>12678.62</v>
      </c>
      <c r="X751" s="1">
        <v>13480.23</v>
      </c>
      <c r="Y751" s="1">
        <v>517246.75999999989</v>
      </c>
      <c r="Z751" s="1">
        <v>8100</v>
      </c>
      <c r="AA751" s="1">
        <v>11250</v>
      </c>
      <c r="AB751" s="1">
        <v>24210</v>
      </c>
      <c r="AC751" s="1">
        <v>2610</v>
      </c>
      <c r="AD751" s="1">
        <v>51390</v>
      </c>
      <c r="AE751" s="1">
        <v>65686</v>
      </c>
      <c r="AF751" s="1">
        <v>110430</v>
      </c>
      <c r="AG751" s="1">
        <v>79470</v>
      </c>
      <c r="AH751" s="1">
        <v>240497.71499999997</v>
      </c>
      <c r="AI751" s="1">
        <v>593643.71499999997</v>
      </c>
      <c r="AJ751" s="1">
        <v>81375.3</v>
      </c>
      <c r="AK751" s="1">
        <v>512268.41499999998</v>
      </c>
      <c r="AL751" s="33">
        <v>585506.18499999994</v>
      </c>
      <c r="AM751" s="1">
        <v>18659.93</v>
      </c>
      <c r="AN751" s="1">
        <v>18659.93</v>
      </c>
      <c r="AO751" s="1">
        <v>19946.82</v>
      </c>
      <c r="AP751" s="1">
        <v>19946.82</v>
      </c>
      <c r="AQ751" s="1">
        <v>0</v>
      </c>
      <c r="AR751" s="1">
        <v>0</v>
      </c>
      <c r="AS751" s="1">
        <v>0</v>
      </c>
      <c r="AT751" s="1">
        <v>0</v>
      </c>
      <c r="AU751" s="1">
        <v>0</v>
      </c>
      <c r="AV751" s="1">
        <v>40537.089999999997</v>
      </c>
      <c r="AW751" s="1">
        <v>16085.22</v>
      </c>
      <c r="AX751" s="1">
        <v>6412.04</v>
      </c>
      <c r="AY751" s="1">
        <v>140247.85</v>
      </c>
      <c r="AZ751" s="1">
        <v>1243000.8899999999</v>
      </c>
      <c r="BA751" s="1">
        <v>35010.910000000003</v>
      </c>
      <c r="BB751" s="1">
        <v>83.56</v>
      </c>
      <c r="BC751" s="1">
        <v>19485.099999999999</v>
      </c>
    </row>
    <row r="752" spans="1:55" x14ac:dyDescent="0.25">
      <c r="A752" s="10" t="s">
        <v>1519</v>
      </c>
      <c r="B752" s="10" t="s">
        <v>1520</v>
      </c>
      <c r="C752">
        <v>2530.2800000000002</v>
      </c>
      <c r="D752" s="1">
        <v>34522213.119999997</v>
      </c>
      <c r="E752" s="1">
        <v>25235179.299999997</v>
      </c>
      <c r="F752" s="12">
        <v>0.7309838222793521</v>
      </c>
      <c r="G752" s="28">
        <v>1</v>
      </c>
      <c r="H752" s="1">
        <v>211314.63</v>
      </c>
      <c r="I752" s="1">
        <v>6604109.8600000003</v>
      </c>
      <c r="J752" s="1">
        <v>6815424.4900000002</v>
      </c>
      <c r="K752" s="30">
        <v>0.9</v>
      </c>
      <c r="L752" s="1">
        <v>7889676.4400000004</v>
      </c>
      <c r="M752" s="1">
        <v>1907139.82</v>
      </c>
      <c r="N752" s="1">
        <v>810108.53</v>
      </c>
      <c r="O752" s="1">
        <v>328631.61</v>
      </c>
      <c r="P752" s="1">
        <v>278948.17</v>
      </c>
      <c r="Q752" s="1">
        <v>566731.88</v>
      </c>
      <c r="R752" s="1">
        <v>183744.28</v>
      </c>
      <c r="S752" s="1">
        <v>297704.28000000003</v>
      </c>
      <c r="T752" s="1">
        <v>363520.27</v>
      </c>
      <c r="U752" s="1">
        <v>214980.28</v>
      </c>
      <c r="V752" s="1">
        <v>542842.24</v>
      </c>
      <c r="W752" s="1">
        <v>468203.47</v>
      </c>
      <c r="X752" s="1">
        <v>357226.25</v>
      </c>
      <c r="Y752" s="1">
        <v>14209457.519999998</v>
      </c>
      <c r="Z752" s="1">
        <v>225925.2</v>
      </c>
      <c r="AA752" s="1">
        <v>316285</v>
      </c>
      <c r="AB752" s="1">
        <v>680645.32000000007</v>
      </c>
      <c r="AC752" s="1">
        <v>73378.12</v>
      </c>
      <c r="AD752" s="1">
        <v>1444789.88</v>
      </c>
      <c r="AE752" s="1">
        <v>869764.90999999992</v>
      </c>
      <c r="AF752" s="1">
        <v>3104653.5599999996</v>
      </c>
      <c r="AG752" s="1">
        <v>2234237.2400000002</v>
      </c>
      <c r="AH752" s="1">
        <v>6895347.2452799994</v>
      </c>
      <c r="AI752" s="1">
        <v>15845026.47528</v>
      </c>
      <c r="AJ752" s="1">
        <v>2287803.2599999998</v>
      </c>
      <c r="AK752" s="1">
        <v>13557223.215279996</v>
      </c>
      <c r="AL752" s="33">
        <v>15616246.145279996</v>
      </c>
      <c r="AM752" s="1">
        <v>662105.93000000005</v>
      </c>
      <c r="AN752" s="1">
        <v>662105.93000000005</v>
      </c>
      <c r="AO752" s="1">
        <v>689774.11</v>
      </c>
      <c r="AP752" s="1">
        <v>689774.11</v>
      </c>
      <c r="AQ752" s="1">
        <v>37319.86</v>
      </c>
      <c r="AR752" s="1">
        <v>37319.86</v>
      </c>
      <c r="AS752" s="1">
        <v>39250.199999999997</v>
      </c>
      <c r="AT752" s="1">
        <v>39250.199999999997</v>
      </c>
      <c r="AU752" s="1">
        <v>46971.55</v>
      </c>
      <c r="AV752" s="1">
        <v>1154342.1200000001</v>
      </c>
      <c r="AW752" s="1">
        <v>458045.87</v>
      </c>
      <c r="AX752" s="1">
        <v>180249.59</v>
      </c>
      <c r="AY752" s="1">
        <v>4696509.33</v>
      </c>
      <c r="AZ752" s="1">
        <v>34522213.119999997</v>
      </c>
      <c r="BA752" s="1">
        <v>1516917.52</v>
      </c>
      <c r="BB752" s="1">
        <v>8872.5499999999993</v>
      </c>
      <c r="BC752" s="1">
        <v>901132.89000000013</v>
      </c>
    </row>
    <row r="753" spans="1:55" x14ac:dyDescent="0.25">
      <c r="A753" s="10" t="s">
        <v>1521</v>
      </c>
      <c r="B753" s="10" t="s">
        <v>1522</v>
      </c>
      <c r="C753">
        <v>65.5</v>
      </c>
      <c r="D753" s="1">
        <v>760820.86</v>
      </c>
      <c r="E753" s="1">
        <v>921550.15</v>
      </c>
      <c r="F753" s="12">
        <v>1.2112577328650007</v>
      </c>
      <c r="G753" s="28">
        <v>4</v>
      </c>
      <c r="H753" s="1">
        <v>58.54</v>
      </c>
      <c r="I753" s="1">
        <v>53902.34</v>
      </c>
      <c r="J753" s="1">
        <v>53960.88</v>
      </c>
      <c r="K753" s="30">
        <v>0.9</v>
      </c>
      <c r="L753" s="1">
        <v>188229.37</v>
      </c>
      <c r="M753" s="1">
        <v>37645.870000000003</v>
      </c>
      <c r="N753" s="1">
        <v>19620</v>
      </c>
      <c r="O753" s="1">
        <v>8583.75</v>
      </c>
      <c r="P753" s="1">
        <v>6242.27</v>
      </c>
      <c r="Q753" s="1">
        <v>12670.24</v>
      </c>
      <c r="R753" s="1">
        <v>4374.8599999999997</v>
      </c>
      <c r="S753" s="1">
        <v>7404.3</v>
      </c>
      <c r="T753" s="1">
        <v>9843.8700000000008</v>
      </c>
      <c r="U753" s="1">
        <v>5361.74</v>
      </c>
      <c r="V753" s="1">
        <v>14699.79</v>
      </c>
      <c r="W753" s="1">
        <v>12678.62</v>
      </c>
      <c r="X753" s="1">
        <v>8884.7000000000007</v>
      </c>
      <c r="Y753" s="1">
        <v>336239.37999999995</v>
      </c>
      <c r="Z753" s="1">
        <v>5895</v>
      </c>
      <c r="AA753" s="1">
        <v>8187.5</v>
      </c>
      <c r="AB753" s="1">
        <v>17619.5</v>
      </c>
      <c r="AC753" s="1">
        <v>1899.5</v>
      </c>
      <c r="AD753" s="1">
        <v>18700.25</v>
      </c>
      <c r="AE753" s="1">
        <v>10226.5</v>
      </c>
      <c r="AF753" s="1">
        <v>80368.5</v>
      </c>
      <c r="AG753" s="1">
        <v>57836.5</v>
      </c>
      <c r="AH753" s="1">
        <v>153267.11849999998</v>
      </c>
      <c r="AI753" s="1">
        <v>354000.36849999998</v>
      </c>
      <c r="AJ753" s="1">
        <v>59223.13</v>
      </c>
      <c r="AK753" s="1">
        <v>294777.23849999998</v>
      </c>
      <c r="AL753" s="33">
        <v>348078.04849999998</v>
      </c>
      <c r="AM753" s="1">
        <v>7721.35</v>
      </c>
      <c r="AN753" s="1">
        <v>7721.35</v>
      </c>
      <c r="AO753" s="1">
        <v>7721.35</v>
      </c>
      <c r="AP753" s="1">
        <v>7721.35</v>
      </c>
      <c r="AQ753" s="1">
        <v>0</v>
      </c>
      <c r="AR753" s="1">
        <v>0</v>
      </c>
      <c r="AS753" s="1">
        <v>0</v>
      </c>
      <c r="AT753" s="1">
        <v>0</v>
      </c>
      <c r="AU753" s="1">
        <v>0</v>
      </c>
      <c r="AV753" s="1">
        <v>29598.51</v>
      </c>
      <c r="AW753" s="1">
        <v>11744.76</v>
      </c>
      <c r="AX753" s="1">
        <v>4274.6899999999996</v>
      </c>
      <c r="AY753" s="1">
        <v>76503.360000000001</v>
      </c>
      <c r="AZ753" s="1">
        <v>760820.86</v>
      </c>
      <c r="BA753" s="1">
        <v>16193.07</v>
      </c>
      <c r="BB753" s="1">
        <v>0</v>
      </c>
      <c r="BC753" s="1">
        <v>18337.680000000004</v>
      </c>
    </row>
    <row r="754" spans="1:55" x14ac:dyDescent="0.25">
      <c r="A754" s="10" t="s">
        <v>1523</v>
      </c>
      <c r="B754" s="10" t="s">
        <v>1524</v>
      </c>
      <c r="C754">
        <v>173.04</v>
      </c>
      <c r="D754" s="1">
        <v>2224850.9900000002</v>
      </c>
      <c r="E754" s="1">
        <v>2920759.6500000004</v>
      </c>
      <c r="F754" s="12">
        <v>1.3127888847962803</v>
      </c>
      <c r="G754" s="28">
        <v>4</v>
      </c>
      <c r="H754" s="1">
        <v>171.19</v>
      </c>
      <c r="I754" s="1">
        <v>283644.82999999996</v>
      </c>
      <c r="J754" s="1">
        <v>283816.01999999996</v>
      </c>
      <c r="K754" s="30">
        <v>0.9</v>
      </c>
      <c r="L754" s="1">
        <v>525256.93000000005</v>
      </c>
      <c r="M754" s="1">
        <v>125866.93</v>
      </c>
      <c r="N754" s="1">
        <v>54372.6</v>
      </c>
      <c r="O754" s="1">
        <v>21568.48</v>
      </c>
      <c r="P754" s="1">
        <v>18172.84</v>
      </c>
      <c r="Q754" s="1">
        <v>38557.839999999997</v>
      </c>
      <c r="R754" s="1">
        <v>11484.01</v>
      </c>
      <c r="S754" s="1">
        <v>19915.03</v>
      </c>
      <c r="T754" s="1">
        <v>23906.55</v>
      </c>
      <c r="U754" s="1">
        <v>14297.97</v>
      </c>
      <c r="V754" s="1">
        <v>35699.49</v>
      </c>
      <c r="W754" s="1">
        <v>30790.94</v>
      </c>
      <c r="X754" s="1">
        <v>23896.78</v>
      </c>
      <c r="Y754" s="1">
        <v>943786.39</v>
      </c>
      <c r="Z754" s="1">
        <v>15506.099999999999</v>
      </c>
      <c r="AA754" s="1">
        <v>21630</v>
      </c>
      <c r="AB754" s="1">
        <v>46547.76</v>
      </c>
      <c r="AC754" s="1">
        <v>5018.16</v>
      </c>
      <c r="AD754" s="1">
        <v>49402.91</v>
      </c>
      <c r="AE754" s="1">
        <v>58611.77</v>
      </c>
      <c r="AF754" s="1">
        <v>212320.08000000002</v>
      </c>
      <c r="AG754" s="1">
        <v>152794.32</v>
      </c>
      <c r="AH754" s="1">
        <v>450326.15603999997</v>
      </c>
      <c r="AI754" s="1">
        <v>1012157.2560400001</v>
      </c>
      <c r="AJ754" s="1">
        <v>156457.57</v>
      </c>
      <c r="AK754" s="1">
        <v>855699.68604000006</v>
      </c>
      <c r="AL754" s="33">
        <v>996511.49604000011</v>
      </c>
      <c r="AM754" s="1">
        <v>36676.42</v>
      </c>
      <c r="AN754" s="1">
        <v>36676.42</v>
      </c>
      <c r="AO754" s="1">
        <v>37963.31</v>
      </c>
      <c r="AP754" s="1">
        <v>37963.31</v>
      </c>
      <c r="AQ754" s="1">
        <v>2573.7800000000002</v>
      </c>
      <c r="AR754" s="1">
        <v>2573.7800000000002</v>
      </c>
      <c r="AS754" s="1">
        <v>2573.7800000000002</v>
      </c>
      <c r="AT754" s="1">
        <v>2573.7800000000002</v>
      </c>
      <c r="AU754" s="1">
        <v>3217.23</v>
      </c>
      <c r="AV754" s="1">
        <v>78500.41</v>
      </c>
      <c r="AW754" s="1">
        <v>31149.16</v>
      </c>
      <c r="AX754" s="1">
        <v>12111.63</v>
      </c>
      <c r="AY754" s="1">
        <v>284553.01</v>
      </c>
      <c r="AZ754" s="1">
        <v>2224850.9900000002</v>
      </c>
      <c r="BA754" s="1">
        <v>133673.96999999997</v>
      </c>
      <c r="BB754" s="1">
        <v>11.8</v>
      </c>
      <c r="BC754" s="1">
        <v>54538.78</v>
      </c>
    </row>
    <row r="755" spans="1:55" x14ac:dyDescent="0.25">
      <c r="A755" s="10" t="s">
        <v>1525</v>
      </c>
      <c r="B755" s="10" t="s">
        <v>1526</v>
      </c>
      <c r="C755">
        <v>697.86</v>
      </c>
      <c r="D755" s="1">
        <v>8859649.0099999998</v>
      </c>
      <c r="E755" s="1">
        <v>8096229.6100000003</v>
      </c>
      <c r="F755" s="12">
        <v>0.91383186860581966</v>
      </c>
      <c r="G755" s="28">
        <v>3</v>
      </c>
      <c r="H755" s="1">
        <v>14519.25</v>
      </c>
      <c r="I755" s="1">
        <v>866931.00999999989</v>
      </c>
      <c r="J755" s="1">
        <v>881450.25999999989</v>
      </c>
      <c r="K755" s="30">
        <v>0.9</v>
      </c>
      <c r="L755" s="1">
        <v>2094283.37</v>
      </c>
      <c r="M755" s="1">
        <v>502118.88</v>
      </c>
      <c r="N755" s="1">
        <v>221872.55</v>
      </c>
      <c r="O755" s="1">
        <v>90042.95</v>
      </c>
      <c r="P755" s="1">
        <v>71811.460000000006</v>
      </c>
      <c r="Q755" s="1">
        <v>155659.13</v>
      </c>
      <c r="R755" s="1">
        <v>50310.93</v>
      </c>
      <c r="S755" s="1">
        <v>81958.039999999994</v>
      </c>
      <c r="T755" s="1">
        <v>99845.02</v>
      </c>
      <c r="U755" s="1">
        <v>58979.15</v>
      </c>
      <c r="V755" s="1">
        <v>149097.87</v>
      </c>
      <c r="W755" s="1">
        <v>128597.47</v>
      </c>
      <c r="X755" s="1">
        <v>98344.44</v>
      </c>
      <c r="Y755" s="1">
        <v>3802921.2600000002</v>
      </c>
      <c r="Z755" s="1">
        <v>62215.199999999997</v>
      </c>
      <c r="AA755" s="1">
        <v>87232.499999999985</v>
      </c>
      <c r="AB755" s="1">
        <v>187724.33999999997</v>
      </c>
      <c r="AC755" s="1">
        <v>20237.939999999995</v>
      </c>
      <c r="AD755" s="1">
        <v>199239.02000000002</v>
      </c>
      <c r="AE755" s="1">
        <v>233173.19999999998</v>
      </c>
      <c r="AF755" s="1">
        <v>856274.21999999986</v>
      </c>
      <c r="AG755" s="1">
        <v>616210.37999999989</v>
      </c>
      <c r="AH755" s="1">
        <v>1789128.7068599998</v>
      </c>
      <c r="AI755" s="1">
        <v>4051435.5068599996</v>
      </c>
      <c r="AJ755" s="1">
        <v>630984.06999999995</v>
      </c>
      <c r="AK755" s="1">
        <v>3420451.4368599998</v>
      </c>
      <c r="AL755" s="33">
        <v>3988337.0968599999</v>
      </c>
      <c r="AM755" s="1">
        <v>137053.99</v>
      </c>
      <c r="AN755" s="1">
        <v>137053.99</v>
      </c>
      <c r="AO755" s="1">
        <v>142845.01</v>
      </c>
      <c r="AP755" s="1">
        <v>142845.01</v>
      </c>
      <c r="AQ755" s="1">
        <v>2573.7800000000002</v>
      </c>
      <c r="AR755" s="1">
        <v>2573.7800000000002</v>
      </c>
      <c r="AS755" s="1">
        <v>3217.23</v>
      </c>
      <c r="AT755" s="1">
        <v>3217.23</v>
      </c>
      <c r="AU755" s="1">
        <v>3860.67</v>
      </c>
      <c r="AV755" s="1">
        <v>317862.32</v>
      </c>
      <c r="AW755" s="1">
        <v>126128.57</v>
      </c>
      <c r="AX755" s="1">
        <v>49158.98</v>
      </c>
      <c r="AY755" s="1">
        <v>1068390.56</v>
      </c>
      <c r="AZ755" s="1">
        <v>8859649.0099999998</v>
      </c>
      <c r="BA755" s="1">
        <v>267083.46999999997</v>
      </c>
      <c r="BB755" s="1">
        <v>68.289999999999992</v>
      </c>
      <c r="BC755" s="1">
        <v>214422.16999999998</v>
      </c>
    </row>
    <row r="756" spans="1:55" x14ac:dyDescent="0.25">
      <c r="A756" s="10" t="s">
        <v>1527</v>
      </c>
      <c r="B756" s="10" t="s">
        <v>1528</v>
      </c>
      <c r="C756">
        <v>497.62</v>
      </c>
      <c r="D756" s="1">
        <v>6492079.9400000004</v>
      </c>
      <c r="E756" s="1">
        <v>5694891.2299999995</v>
      </c>
      <c r="F756" s="12">
        <v>0.87720596213114388</v>
      </c>
      <c r="G756" s="28">
        <v>2</v>
      </c>
      <c r="H756" s="1">
        <v>14901.39</v>
      </c>
      <c r="I756" s="1">
        <v>719157.2</v>
      </c>
      <c r="J756" s="1">
        <v>734058.59</v>
      </c>
      <c r="K756" s="30">
        <v>0.9</v>
      </c>
      <c r="L756" s="1">
        <v>1512148.71</v>
      </c>
      <c r="M756" s="1">
        <v>363751.23</v>
      </c>
      <c r="N756" s="1">
        <v>158122.51999999999</v>
      </c>
      <c r="O756" s="1">
        <v>64092.32</v>
      </c>
      <c r="P756" s="1">
        <v>51619.39</v>
      </c>
      <c r="Q756" s="1">
        <v>109577.79</v>
      </c>
      <c r="R756" s="1">
        <v>34998.910000000003</v>
      </c>
      <c r="S756" s="1">
        <v>58213.18</v>
      </c>
      <c r="T756" s="1">
        <v>71016.53</v>
      </c>
      <c r="U756" s="1">
        <v>42127.96</v>
      </c>
      <c r="V756" s="1">
        <v>106048.48</v>
      </c>
      <c r="W756" s="1">
        <v>91467.21</v>
      </c>
      <c r="X756" s="1">
        <v>69852.13</v>
      </c>
      <c r="Y756" s="1">
        <v>2733036.36</v>
      </c>
      <c r="Z756" s="1">
        <v>44650.799999999996</v>
      </c>
      <c r="AA756" s="1">
        <v>62202.5</v>
      </c>
      <c r="AB756" s="1">
        <v>133859.78</v>
      </c>
      <c r="AC756" s="1">
        <v>14430.98</v>
      </c>
      <c r="AD756" s="1">
        <v>284141.02</v>
      </c>
      <c r="AE756" s="1">
        <v>168546.06</v>
      </c>
      <c r="AF756" s="1">
        <v>610579.74</v>
      </c>
      <c r="AG756" s="1">
        <v>439398.45999999996</v>
      </c>
      <c r="AH756" s="1">
        <v>1283146.07262</v>
      </c>
      <c r="AI756" s="1">
        <v>3040955.4126200001</v>
      </c>
      <c r="AJ756" s="1">
        <v>449933.07</v>
      </c>
      <c r="AK756" s="1">
        <v>2591022.3426199998</v>
      </c>
      <c r="AL756" s="33">
        <v>2995962.10262</v>
      </c>
      <c r="AM756" s="1">
        <v>99734.13</v>
      </c>
      <c r="AN756" s="1">
        <v>99734.13</v>
      </c>
      <c r="AO756" s="1">
        <v>104238.25</v>
      </c>
      <c r="AP756" s="1">
        <v>104238.25</v>
      </c>
      <c r="AQ756" s="1">
        <v>643.44000000000005</v>
      </c>
      <c r="AR756" s="1">
        <v>643.44000000000005</v>
      </c>
      <c r="AS756" s="1">
        <v>643.44000000000005</v>
      </c>
      <c r="AT756" s="1">
        <v>643.44000000000005</v>
      </c>
      <c r="AU756" s="1">
        <v>1286.8900000000001</v>
      </c>
      <c r="AV756" s="1">
        <v>226492.99</v>
      </c>
      <c r="AW756" s="1">
        <v>89872.99</v>
      </c>
      <c r="AX756" s="1">
        <v>34910</v>
      </c>
      <c r="AY756" s="1">
        <v>763081.39</v>
      </c>
      <c r="AZ756" s="1">
        <v>6492079.9400000004</v>
      </c>
      <c r="BA756" s="1">
        <v>150110.66999999998</v>
      </c>
      <c r="BB756" s="1">
        <v>34.25</v>
      </c>
      <c r="BC756" s="1">
        <v>154072.87000000005</v>
      </c>
    </row>
    <row r="757" spans="1:55" x14ac:dyDescent="0.25">
      <c r="A757" s="10" t="s">
        <v>1529</v>
      </c>
      <c r="B757" s="10" t="s">
        <v>1530</v>
      </c>
      <c r="C757">
        <v>89.79</v>
      </c>
      <c r="D757" s="1">
        <v>1100184.4099999999</v>
      </c>
      <c r="E757" s="1">
        <v>1235100.1500000001</v>
      </c>
      <c r="F757" s="12">
        <v>1.1226301143460125</v>
      </c>
      <c r="G757" s="28">
        <v>4</v>
      </c>
      <c r="H757" s="1">
        <v>84.65</v>
      </c>
      <c r="I757" s="1">
        <v>114992.51</v>
      </c>
      <c r="J757" s="1">
        <v>115077.15999999999</v>
      </c>
      <c r="K757" s="30">
        <v>0.9</v>
      </c>
      <c r="L757" s="1">
        <v>269161.87</v>
      </c>
      <c r="M757" s="1">
        <v>53832.37</v>
      </c>
      <c r="N757" s="1">
        <v>26977.5</v>
      </c>
      <c r="O757" s="1">
        <v>11649.37</v>
      </c>
      <c r="P757" s="1">
        <v>9251.2800000000007</v>
      </c>
      <c r="Q757" s="1">
        <v>16671.37</v>
      </c>
      <c r="R757" s="1">
        <v>6015.43</v>
      </c>
      <c r="S757" s="1">
        <v>9957.51</v>
      </c>
      <c r="T757" s="1">
        <v>13359.54</v>
      </c>
      <c r="U757" s="1">
        <v>7404.3</v>
      </c>
      <c r="V757" s="1">
        <v>19949.71</v>
      </c>
      <c r="W757" s="1">
        <v>17206.7</v>
      </c>
      <c r="X757" s="1">
        <v>11948.39</v>
      </c>
      <c r="Y757" s="1">
        <v>473385.34</v>
      </c>
      <c r="Z757" s="1">
        <v>8021.7000000000007</v>
      </c>
      <c r="AA757" s="1">
        <v>11223.75</v>
      </c>
      <c r="AB757" s="1">
        <v>24153.510000000002</v>
      </c>
      <c r="AC757" s="1">
        <v>2603.91</v>
      </c>
      <c r="AD757" s="1">
        <v>25635.040000000001</v>
      </c>
      <c r="AE757" s="1">
        <v>13856.060000000001</v>
      </c>
      <c r="AF757" s="1">
        <v>110172.32999999999</v>
      </c>
      <c r="AG757" s="1">
        <v>79284.569999999992</v>
      </c>
      <c r="AH757" s="1">
        <v>224291.92028999998</v>
      </c>
      <c r="AI757" s="1">
        <v>499242.79028999998</v>
      </c>
      <c r="AJ757" s="1">
        <v>81185.42</v>
      </c>
      <c r="AK757" s="1">
        <v>418057.37028999993</v>
      </c>
      <c r="AL757" s="33">
        <v>491124.24028999993</v>
      </c>
      <c r="AM757" s="1">
        <v>18016.48</v>
      </c>
      <c r="AN757" s="1">
        <v>18016.48</v>
      </c>
      <c r="AO757" s="1">
        <v>18659.93</v>
      </c>
      <c r="AP757" s="1">
        <v>18659.93</v>
      </c>
      <c r="AQ757" s="1">
        <v>0</v>
      </c>
      <c r="AR757" s="1">
        <v>0</v>
      </c>
      <c r="AS757" s="1">
        <v>0</v>
      </c>
      <c r="AT757" s="1">
        <v>0</v>
      </c>
      <c r="AU757" s="1">
        <v>0</v>
      </c>
      <c r="AV757" s="1">
        <v>40537.089999999997</v>
      </c>
      <c r="AW757" s="1">
        <v>16085.22</v>
      </c>
      <c r="AX757" s="1">
        <v>5699.59</v>
      </c>
      <c r="AY757" s="1">
        <v>135674.72</v>
      </c>
      <c r="AZ757" s="1">
        <v>1100184.4099999999</v>
      </c>
      <c r="BA757" s="1">
        <v>64934.09</v>
      </c>
      <c r="BB757" s="1">
        <v>0</v>
      </c>
      <c r="BC757" s="1">
        <v>16046.11</v>
      </c>
    </row>
    <row r="758" spans="1:55" x14ac:dyDescent="0.25">
      <c r="A758" s="10" t="s">
        <v>1531</v>
      </c>
      <c r="B758" s="10" t="s">
        <v>1532</v>
      </c>
      <c r="C758">
        <v>90.29</v>
      </c>
      <c r="D758" s="1">
        <v>1083108.98</v>
      </c>
      <c r="E758" s="1">
        <v>1391091.02</v>
      </c>
      <c r="F758" s="12">
        <v>1.2843500014190632</v>
      </c>
      <c r="G758" s="28">
        <v>4</v>
      </c>
      <c r="H758" s="1">
        <v>83.34</v>
      </c>
      <c r="I758" s="1">
        <v>111765.32</v>
      </c>
      <c r="J758" s="1">
        <v>111848.66</v>
      </c>
      <c r="K758" s="30">
        <v>0.9</v>
      </c>
      <c r="L758" s="1">
        <v>265483.12</v>
      </c>
      <c r="M758" s="1">
        <v>53096.62</v>
      </c>
      <c r="N758" s="1">
        <v>26977.5</v>
      </c>
      <c r="O758" s="1">
        <v>11649.37</v>
      </c>
      <c r="P758" s="1">
        <v>9040.8799999999992</v>
      </c>
      <c r="Q758" s="1">
        <v>16671.37</v>
      </c>
      <c r="R758" s="1">
        <v>6015.43</v>
      </c>
      <c r="S758" s="1">
        <v>9957.51</v>
      </c>
      <c r="T758" s="1">
        <v>13359.54</v>
      </c>
      <c r="U758" s="1">
        <v>7404.3</v>
      </c>
      <c r="V758" s="1">
        <v>19949.71</v>
      </c>
      <c r="W758" s="1">
        <v>17206.7</v>
      </c>
      <c r="X758" s="1">
        <v>11948.39</v>
      </c>
      <c r="Y758" s="1">
        <v>468760.44</v>
      </c>
      <c r="Z758" s="1">
        <v>8111.7000000000007</v>
      </c>
      <c r="AA758" s="1">
        <v>11286.25</v>
      </c>
      <c r="AB758" s="1">
        <v>24288.010000000002</v>
      </c>
      <c r="AC758" s="1">
        <v>2618.41</v>
      </c>
      <c r="AD758" s="1">
        <v>25777.79</v>
      </c>
      <c r="AE758" s="1">
        <v>13723.85</v>
      </c>
      <c r="AF758" s="1">
        <v>110785.83</v>
      </c>
      <c r="AG758" s="1">
        <v>79726.070000000007</v>
      </c>
      <c r="AH758" s="1">
        <v>219846.92379</v>
      </c>
      <c r="AI758" s="1">
        <v>496164.83379000006</v>
      </c>
      <c r="AJ758" s="1">
        <v>81637.5</v>
      </c>
      <c r="AK758" s="1">
        <v>414527.33378999995</v>
      </c>
      <c r="AL758" s="33">
        <v>488001.08378999995</v>
      </c>
      <c r="AM758" s="1">
        <v>13512.36</v>
      </c>
      <c r="AN758" s="1">
        <v>13512.36</v>
      </c>
      <c r="AO758" s="1">
        <v>14155.81</v>
      </c>
      <c r="AP758" s="1">
        <v>14155.81</v>
      </c>
      <c r="AQ758" s="1">
        <v>1286.8900000000001</v>
      </c>
      <c r="AR758" s="1">
        <v>1286.8900000000001</v>
      </c>
      <c r="AS758" s="1">
        <v>1286.8900000000001</v>
      </c>
      <c r="AT758" s="1">
        <v>1286.8900000000001</v>
      </c>
      <c r="AU758" s="1">
        <v>1930.33</v>
      </c>
      <c r="AV758" s="1">
        <v>41180.54</v>
      </c>
      <c r="AW758" s="1">
        <v>16340.54</v>
      </c>
      <c r="AX758" s="1">
        <v>6412.04</v>
      </c>
      <c r="AY758" s="1">
        <v>126347.34999999999</v>
      </c>
      <c r="AZ758" s="1">
        <v>1083108.98</v>
      </c>
      <c r="BA758" s="1">
        <v>40386.549999999996</v>
      </c>
      <c r="BB758" s="1">
        <v>1.46</v>
      </c>
      <c r="BC758" s="1">
        <v>23027.329999999998</v>
      </c>
    </row>
    <row r="759" spans="1:55" x14ac:dyDescent="0.25">
      <c r="A759" s="10" t="s">
        <v>1533</v>
      </c>
      <c r="B759" s="10" t="s">
        <v>1534</v>
      </c>
      <c r="C759">
        <v>896.5</v>
      </c>
      <c r="D759" s="1">
        <v>12983504.939999999</v>
      </c>
      <c r="E759" s="1">
        <v>9595145.4100000001</v>
      </c>
      <c r="F759" s="12">
        <v>0.73902582194419375</v>
      </c>
      <c r="G759" s="28">
        <v>2</v>
      </c>
      <c r="H759" s="1">
        <v>79712.42</v>
      </c>
      <c r="I759" s="1">
        <v>2225487.0899999994</v>
      </c>
      <c r="J759" s="1">
        <v>2305199.5099999993</v>
      </c>
      <c r="K759" s="30">
        <v>0.9</v>
      </c>
      <c r="L759" s="1">
        <v>2773521.97</v>
      </c>
      <c r="M759" s="1">
        <v>924414.86</v>
      </c>
      <c r="N759" s="1">
        <v>315124.99</v>
      </c>
      <c r="O759" s="1">
        <v>104807.19</v>
      </c>
      <c r="P759" s="1">
        <v>97174.27</v>
      </c>
      <c r="Q759" s="1">
        <v>272400.76</v>
      </c>
      <c r="R759" s="1">
        <v>65076.1</v>
      </c>
      <c r="S759" s="1">
        <v>114383.8</v>
      </c>
      <c r="T759" s="1">
        <v>104766.96</v>
      </c>
      <c r="U759" s="1">
        <v>76085.649999999994</v>
      </c>
      <c r="V759" s="1">
        <v>156447.76</v>
      </c>
      <c r="W759" s="1">
        <v>134936.78</v>
      </c>
      <c r="X759" s="1">
        <v>137253.31</v>
      </c>
      <c r="Y759" s="1">
        <v>5276394.3999999994</v>
      </c>
      <c r="Z759" s="1">
        <v>80685</v>
      </c>
      <c r="AA759" s="1">
        <v>112062.5</v>
      </c>
      <c r="AB759" s="1">
        <v>241158.5</v>
      </c>
      <c r="AC759" s="1">
        <v>25998.5</v>
      </c>
      <c r="AD759" s="1">
        <v>511901.5</v>
      </c>
      <c r="AE759" s="1">
        <v>698373.5</v>
      </c>
      <c r="AF759" s="1">
        <v>1100005.5</v>
      </c>
      <c r="AG759" s="1">
        <v>791609.5</v>
      </c>
      <c r="AH759" s="1">
        <v>2533781.1434999993</v>
      </c>
      <c r="AI759" s="1">
        <v>6095575.6434999993</v>
      </c>
      <c r="AJ759" s="1">
        <v>810588.4</v>
      </c>
      <c r="AK759" s="1">
        <v>5284987.2434999989</v>
      </c>
      <c r="AL759" s="33">
        <v>6014516.8034999985</v>
      </c>
      <c r="AM759" s="1">
        <v>183382.11</v>
      </c>
      <c r="AN759" s="1">
        <v>183382.11</v>
      </c>
      <c r="AO759" s="1">
        <v>191103.46</v>
      </c>
      <c r="AP759" s="1">
        <v>191103.46</v>
      </c>
      <c r="AQ759" s="1">
        <v>57910.14</v>
      </c>
      <c r="AR759" s="1">
        <v>57910.14</v>
      </c>
      <c r="AS759" s="1">
        <v>60483.92</v>
      </c>
      <c r="AT759" s="1">
        <v>60483.92</v>
      </c>
      <c r="AU759" s="1">
        <v>72709.39</v>
      </c>
      <c r="AV759" s="1">
        <v>408588.21</v>
      </c>
      <c r="AW759" s="1">
        <v>162128.82999999999</v>
      </c>
      <c r="AX759" s="1">
        <v>63407.96</v>
      </c>
      <c r="AY759" s="1">
        <v>1692593.65</v>
      </c>
      <c r="AZ759" s="1">
        <v>12983504.939999999</v>
      </c>
      <c r="BA759" s="1">
        <v>340498.92000000004</v>
      </c>
      <c r="BB759" s="1">
        <v>19598.650000000001</v>
      </c>
      <c r="BC759" s="1">
        <v>227899.02000000005</v>
      </c>
    </row>
    <row r="760" spans="1:55" x14ac:dyDescent="0.25">
      <c r="A760" s="10" t="s">
        <v>1535</v>
      </c>
      <c r="B760" s="10" t="s">
        <v>1536</v>
      </c>
      <c r="C760">
        <v>1336.14</v>
      </c>
      <c r="D760" s="1">
        <v>17694853.359999999</v>
      </c>
      <c r="E760" s="1">
        <v>13556070.039999999</v>
      </c>
      <c r="F760" s="12">
        <v>0.76610242335458378</v>
      </c>
      <c r="G760" s="28">
        <v>2</v>
      </c>
      <c r="H760" s="1">
        <v>78711.14</v>
      </c>
      <c r="I760" s="1">
        <v>3447141.55</v>
      </c>
      <c r="J760" s="1">
        <v>3525852.69</v>
      </c>
      <c r="K760" s="30">
        <v>0.9</v>
      </c>
      <c r="L760" s="1">
        <v>4067499.18</v>
      </c>
      <c r="M760" s="1">
        <v>985462.56</v>
      </c>
      <c r="N760" s="1">
        <v>427642.12</v>
      </c>
      <c r="O760" s="1">
        <v>173612.37</v>
      </c>
      <c r="P760" s="1">
        <v>141026.01</v>
      </c>
      <c r="Q760" s="1">
        <v>300263.84999999998</v>
      </c>
      <c r="R760" s="1">
        <v>96793.86</v>
      </c>
      <c r="S760" s="1">
        <v>157277.73000000001</v>
      </c>
      <c r="T760" s="1">
        <v>191955.58</v>
      </c>
      <c r="U760" s="1">
        <v>113362.52</v>
      </c>
      <c r="V760" s="1">
        <v>286645.90000000002</v>
      </c>
      <c r="W760" s="1">
        <v>247233.16</v>
      </c>
      <c r="X760" s="1">
        <v>188723.3</v>
      </c>
      <c r="Y760" s="1">
        <v>7377498.1400000006</v>
      </c>
      <c r="Z760" s="1">
        <v>119307.6</v>
      </c>
      <c r="AA760" s="1">
        <v>167017.5</v>
      </c>
      <c r="AB760" s="1">
        <v>359421.66</v>
      </c>
      <c r="AC760" s="1">
        <v>38748.06</v>
      </c>
      <c r="AD760" s="1">
        <v>762935.94000000006</v>
      </c>
      <c r="AE760" s="1">
        <v>462748.37999999995</v>
      </c>
      <c r="AF760" s="1">
        <v>1639443.7799999998</v>
      </c>
      <c r="AG760" s="1">
        <v>1179811.6200000001</v>
      </c>
      <c r="AH760" s="1">
        <v>3508122.6281400002</v>
      </c>
      <c r="AI760" s="1">
        <v>8237557.1681399997</v>
      </c>
      <c r="AJ760" s="1">
        <v>1208097.7</v>
      </c>
      <c r="AK760" s="1">
        <v>7029459.4681399986</v>
      </c>
      <c r="AL760" s="33">
        <v>8116747.3981399983</v>
      </c>
      <c r="AM760" s="1">
        <v>292767.93</v>
      </c>
      <c r="AN760" s="1">
        <v>292767.93</v>
      </c>
      <c r="AO760" s="1">
        <v>304993.40000000002</v>
      </c>
      <c r="AP760" s="1">
        <v>304993.40000000002</v>
      </c>
      <c r="AQ760" s="1">
        <v>10938.58</v>
      </c>
      <c r="AR760" s="1">
        <v>10938.58</v>
      </c>
      <c r="AS760" s="1">
        <v>11582.02</v>
      </c>
      <c r="AT760" s="1">
        <v>11582.02</v>
      </c>
      <c r="AU760" s="1">
        <v>14155.81</v>
      </c>
      <c r="AV760" s="1">
        <v>609343.36</v>
      </c>
      <c r="AW760" s="1">
        <v>241788.98</v>
      </c>
      <c r="AX760" s="1">
        <v>94755.71</v>
      </c>
      <c r="AY760" s="1">
        <v>2200607.7200000002</v>
      </c>
      <c r="AZ760" s="1">
        <v>17694853.359999999</v>
      </c>
      <c r="BA760" s="1">
        <v>826174.34999999986</v>
      </c>
      <c r="BB760" s="1">
        <v>9340.2699999999986</v>
      </c>
      <c r="BC760" s="1">
        <v>403429.21</v>
      </c>
    </row>
    <row r="761" spans="1:55" x14ac:dyDescent="0.25">
      <c r="A761" s="10" t="s">
        <v>1537</v>
      </c>
      <c r="B761" s="10" t="s">
        <v>1538</v>
      </c>
      <c r="C761">
        <v>762.2</v>
      </c>
      <c r="D761" s="1">
        <v>9802959.1400000006</v>
      </c>
      <c r="E761" s="1">
        <v>7281329.6200000001</v>
      </c>
      <c r="F761" s="12">
        <v>0.74276853713377811</v>
      </c>
      <c r="G761" s="28">
        <v>2</v>
      </c>
      <c r="H761" s="1">
        <v>49963.87</v>
      </c>
      <c r="I761" s="1">
        <v>2319882.0299999998</v>
      </c>
      <c r="J761" s="1">
        <v>2369845.9</v>
      </c>
      <c r="K761" s="30">
        <v>0.9</v>
      </c>
      <c r="L761" s="1">
        <v>2269043.2999999998</v>
      </c>
      <c r="M761" s="1">
        <v>553010.69999999995</v>
      </c>
      <c r="N761" s="1">
        <v>243298.13</v>
      </c>
      <c r="O761" s="1">
        <v>98032.41</v>
      </c>
      <c r="P761" s="1">
        <v>77001.919999999998</v>
      </c>
      <c r="Q761" s="1">
        <v>173168.3</v>
      </c>
      <c r="R761" s="1">
        <v>54685.8</v>
      </c>
      <c r="S761" s="1">
        <v>89362.35</v>
      </c>
      <c r="T761" s="1">
        <v>108282.63</v>
      </c>
      <c r="U761" s="1">
        <v>64596.21</v>
      </c>
      <c r="V761" s="1">
        <v>161697.69</v>
      </c>
      <c r="W761" s="1">
        <v>139464.85999999999</v>
      </c>
      <c r="X761" s="1">
        <v>107229.15</v>
      </c>
      <c r="Y761" s="1">
        <v>4138873.4499999993</v>
      </c>
      <c r="Z761" s="1">
        <v>68066.099999999991</v>
      </c>
      <c r="AA761" s="1">
        <v>95275</v>
      </c>
      <c r="AB761" s="1">
        <v>205031.8</v>
      </c>
      <c r="AC761" s="1">
        <v>22103.8</v>
      </c>
      <c r="AD761" s="1">
        <v>435216.19999999995</v>
      </c>
      <c r="AE761" s="1">
        <v>269225.75</v>
      </c>
      <c r="AF761" s="1">
        <v>935219.39999999991</v>
      </c>
      <c r="AG761" s="1">
        <v>673022.6</v>
      </c>
      <c r="AH761" s="1">
        <v>1927988.7371999996</v>
      </c>
      <c r="AI761" s="1">
        <v>4631149.3871999998</v>
      </c>
      <c r="AJ761" s="1">
        <v>689158.37</v>
      </c>
      <c r="AK761" s="1">
        <v>3941991.0171999987</v>
      </c>
      <c r="AL761" s="33">
        <v>4562233.547199999</v>
      </c>
      <c r="AM761" s="1">
        <v>137697.44</v>
      </c>
      <c r="AN761" s="1">
        <v>137697.44</v>
      </c>
      <c r="AO761" s="1">
        <v>143488.45000000001</v>
      </c>
      <c r="AP761" s="1">
        <v>143488.45000000001</v>
      </c>
      <c r="AQ761" s="1">
        <v>0</v>
      </c>
      <c r="AR761" s="1">
        <v>0</v>
      </c>
      <c r="AS761" s="1">
        <v>0</v>
      </c>
      <c r="AT761" s="1">
        <v>0</v>
      </c>
      <c r="AU761" s="1">
        <v>0</v>
      </c>
      <c r="AV761" s="1">
        <v>347460.84</v>
      </c>
      <c r="AW761" s="1">
        <v>137873.34</v>
      </c>
      <c r="AX761" s="1">
        <v>54146.12</v>
      </c>
      <c r="AY761" s="1">
        <v>1101852.08</v>
      </c>
      <c r="AZ761" s="1">
        <v>9802959.1400000006</v>
      </c>
      <c r="BA761" s="1">
        <v>262263.44000000006</v>
      </c>
      <c r="BB761" s="1">
        <v>0</v>
      </c>
      <c r="BC761" s="1">
        <v>211136.43000000005</v>
      </c>
    </row>
    <row r="762" spans="1:55" x14ac:dyDescent="0.25">
      <c r="A762" s="10" t="s">
        <v>1539</v>
      </c>
      <c r="B762" s="10" t="s">
        <v>1540</v>
      </c>
      <c r="C762">
        <v>549.88</v>
      </c>
      <c r="D762" s="1">
        <v>7300365.8899999997</v>
      </c>
      <c r="E762" s="1">
        <v>5549416.4299999997</v>
      </c>
      <c r="F762" s="12">
        <v>0.76015593103375256</v>
      </c>
      <c r="G762" s="28">
        <v>2</v>
      </c>
      <c r="H762" s="1">
        <v>31196.69</v>
      </c>
      <c r="I762" s="1">
        <v>1603988.8399999999</v>
      </c>
      <c r="J762" s="1">
        <v>1635185.5299999998</v>
      </c>
      <c r="K762" s="30">
        <v>0.9</v>
      </c>
      <c r="L762" s="1">
        <v>1683459.21</v>
      </c>
      <c r="M762" s="1">
        <v>409733.8</v>
      </c>
      <c r="N762" s="1">
        <v>175237.39</v>
      </c>
      <c r="O762" s="1">
        <v>70674.960000000006</v>
      </c>
      <c r="P762" s="1">
        <v>58237.32</v>
      </c>
      <c r="Q762" s="1">
        <v>123855.3</v>
      </c>
      <c r="R762" s="1">
        <v>39373.769999999997</v>
      </c>
      <c r="S762" s="1">
        <v>64340.89</v>
      </c>
      <c r="T762" s="1">
        <v>78047.87</v>
      </c>
      <c r="U762" s="1">
        <v>46468.42</v>
      </c>
      <c r="V762" s="1">
        <v>116548.33</v>
      </c>
      <c r="W762" s="1">
        <v>100523.37</v>
      </c>
      <c r="X762" s="1">
        <v>77204.98</v>
      </c>
      <c r="Y762" s="1">
        <v>3043705.61</v>
      </c>
      <c r="Z762" s="1">
        <v>48941.999999999993</v>
      </c>
      <c r="AA762" s="1">
        <v>68735</v>
      </c>
      <c r="AB762" s="1">
        <v>147917.72</v>
      </c>
      <c r="AC762" s="1">
        <v>15946.52</v>
      </c>
      <c r="AD762" s="1">
        <v>313981.48</v>
      </c>
      <c r="AE762" s="1">
        <v>193919.08</v>
      </c>
      <c r="AF762" s="1">
        <v>674702.76</v>
      </c>
      <c r="AG762" s="1">
        <v>485544.04</v>
      </c>
      <c r="AH762" s="1">
        <v>1447406.2408799997</v>
      </c>
      <c r="AI762" s="1">
        <v>3397094.84088</v>
      </c>
      <c r="AJ762" s="1">
        <v>497184.99</v>
      </c>
      <c r="AK762" s="1">
        <v>2899909.8508799998</v>
      </c>
      <c r="AL762" s="33">
        <v>3347376.34088</v>
      </c>
      <c r="AM762" s="1">
        <v>127402.3</v>
      </c>
      <c r="AN762" s="1">
        <v>127402.3</v>
      </c>
      <c r="AO762" s="1">
        <v>133193.32</v>
      </c>
      <c r="AP762" s="1">
        <v>133193.32</v>
      </c>
      <c r="AQ762" s="1">
        <v>0</v>
      </c>
      <c r="AR762" s="1">
        <v>0</v>
      </c>
      <c r="AS762" s="1">
        <v>0</v>
      </c>
      <c r="AT762" s="1">
        <v>0</v>
      </c>
      <c r="AU762" s="1">
        <v>0</v>
      </c>
      <c r="AV762" s="1">
        <v>250300.49</v>
      </c>
      <c r="AW762" s="1">
        <v>99319.86</v>
      </c>
      <c r="AX762" s="1">
        <v>38472.239999999998</v>
      </c>
      <c r="AY762" s="1">
        <v>909283.83</v>
      </c>
      <c r="AZ762" s="1">
        <v>7300365.8899999997</v>
      </c>
      <c r="BA762" s="1">
        <v>262677.92</v>
      </c>
      <c r="BB762" s="1">
        <v>0</v>
      </c>
      <c r="BC762" s="1">
        <v>154996.92000000004</v>
      </c>
    </row>
    <row r="763" spans="1:55" x14ac:dyDescent="0.25">
      <c r="A763" s="10" t="s">
        <v>1541</v>
      </c>
      <c r="B763" s="10" t="s">
        <v>1542</v>
      </c>
      <c r="C763">
        <v>1510.37</v>
      </c>
      <c r="D763" s="1">
        <v>19107246.460000001</v>
      </c>
      <c r="E763" s="1">
        <v>15053657.91</v>
      </c>
      <c r="F763" s="12">
        <v>0.78785072153196056</v>
      </c>
      <c r="G763" s="28">
        <v>2</v>
      </c>
      <c r="H763" s="1">
        <v>81582.28</v>
      </c>
      <c r="I763" s="1">
        <v>6632552.9699999988</v>
      </c>
      <c r="J763" s="1">
        <v>6714135.2499999991</v>
      </c>
      <c r="K763" s="30">
        <v>0.9</v>
      </c>
      <c r="L763" s="1">
        <v>4414845.0999999996</v>
      </c>
      <c r="M763" s="1">
        <v>1093468.6399999999</v>
      </c>
      <c r="N763" s="1">
        <v>486129.9</v>
      </c>
      <c r="O763" s="1">
        <v>194947.67</v>
      </c>
      <c r="P763" s="1">
        <v>148211.96</v>
      </c>
      <c r="Q763" s="1">
        <v>346601.6</v>
      </c>
      <c r="R763" s="1">
        <v>109371.6</v>
      </c>
      <c r="S763" s="1">
        <v>178724.7</v>
      </c>
      <c r="T763" s="1">
        <v>214455.87</v>
      </c>
      <c r="U763" s="1">
        <v>128426.46</v>
      </c>
      <c r="V763" s="1">
        <v>320245.42</v>
      </c>
      <c r="W763" s="1">
        <v>276212.88</v>
      </c>
      <c r="X763" s="1">
        <v>214458.3</v>
      </c>
      <c r="Y763" s="1">
        <v>8126100.0999999987</v>
      </c>
      <c r="Z763" s="1">
        <v>135280.80000000002</v>
      </c>
      <c r="AA763" s="1">
        <v>188796.25</v>
      </c>
      <c r="AB763" s="1">
        <v>406289.53</v>
      </c>
      <c r="AC763" s="1">
        <v>43800.73</v>
      </c>
      <c r="AD763" s="1">
        <v>862421.27</v>
      </c>
      <c r="AE763" s="1">
        <v>561243.56000000006</v>
      </c>
      <c r="AF763" s="1">
        <v>1853223.9900000002</v>
      </c>
      <c r="AG763" s="1">
        <v>1333656.71</v>
      </c>
      <c r="AH763" s="1">
        <v>3734988.2258699993</v>
      </c>
      <c r="AI763" s="1">
        <v>9119701.0658699982</v>
      </c>
      <c r="AJ763" s="1">
        <v>1365631.24</v>
      </c>
      <c r="AK763" s="1">
        <v>7754069.8258699998</v>
      </c>
      <c r="AL763" s="33">
        <v>8983137.9358699992</v>
      </c>
      <c r="AM763" s="1">
        <v>192390.35</v>
      </c>
      <c r="AN763" s="1">
        <v>192390.35</v>
      </c>
      <c r="AO763" s="1">
        <v>200755.15</v>
      </c>
      <c r="AP763" s="1">
        <v>200755.15</v>
      </c>
      <c r="AQ763" s="1">
        <v>26381.279999999999</v>
      </c>
      <c r="AR763" s="1">
        <v>26381.279999999999</v>
      </c>
      <c r="AS763" s="1">
        <v>27668.17</v>
      </c>
      <c r="AT763" s="1">
        <v>27668.17</v>
      </c>
      <c r="AU763" s="1">
        <v>33459.19</v>
      </c>
      <c r="AV763" s="1">
        <v>689130.66</v>
      </c>
      <c r="AW763" s="1">
        <v>273448.78999999998</v>
      </c>
      <c r="AX763" s="1">
        <v>107579.79</v>
      </c>
      <c r="AY763" s="1">
        <v>1998008.33</v>
      </c>
      <c r="AZ763" s="1">
        <v>19107246.460000001</v>
      </c>
      <c r="BA763" s="1">
        <v>305168.33</v>
      </c>
      <c r="BB763" s="1">
        <v>37409.159999999996</v>
      </c>
      <c r="BC763" s="1">
        <v>510309.52000000014</v>
      </c>
    </row>
    <row r="764" spans="1:55" x14ac:dyDescent="0.25">
      <c r="A764" s="10" t="s">
        <v>1543</v>
      </c>
      <c r="B764" s="10" t="s">
        <v>1544</v>
      </c>
      <c r="C764">
        <v>1454.3</v>
      </c>
      <c r="D764" s="1">
        <v>17418812.969999999</v>
      </c>
      <c r="E764" s="1">
        <v>20724371.709999997</v>
      </c>
      <c r="F764" s="12">
        <v>1.1897694605076179</v>
      </c>
      <c r="G764" s="28">
        <v>4</v>
      </c>
      <c r="H764" s="1">
        <v>1340.35</v>
      </c>
      <c r="I764" s="1">
        <v>981524.12</v>
      </c>
      <c r="J764" s="1">
        <v>982864.47</v>
      </c>
      <c r="K764" s="30">
        <v>0.9</v>
      </c>
      <c r="L764" s="1">
        <v>4178463.7</v>
      </c>
      <c r="M764" s="1">
        <v>1013375.05</v>
      </c>
      <c r="N764" s="1">
        <v>464828.4</v>
      </c>
      <c r="O764" s="1">
        <v>188869.05</v>
      </c>
      <c r="P764" s="1">
        <v>137193.19</v>
      </c>
      <c r="Q764" s="1">
        <v>326348.09999999998</v>
      </c>
      <c r="R764" s="1">
        <v>105543.59</v>
      </c>
      <c r="S764" s="1">
        <v>171065.07</v>
      </c>
      <c r="T764" s="1">
        <v>208830.79</v>
      </c>
      <c r="U764" s="1">
        <v>123575.36</v>
      </c>
      <c r="V764" s="1">
        <v>311845.53999999998</v>
      </c>
      <c r="W764" s="1">
        <v>268967.95</v>
      </c>
      <c r="X764" s="1">
        <v>205267.23</v>
      </c>
      <c r="Y764" s="1">
        <v>7704173.0200000014</v>
      </c>
      <c r="Z764" s="1">
        <v>130122</v>
      </c>
      <c r="AA764" s="1">
        <v>181787.5</v>
      </c>
      <c r="AB764" s="1">
        <v>391206.7</v>
      </c>
      <c r="AC764" s="1">
        <v>42174.7</v>
      </c>
      <c r="AD764" s="1">
        <v>415202.64</v>
      </c>
      <c r="AE764" s="1">
        <v>503403.81999999995</v>
      </c>
      <c r="AF764" s="1">
        <v>1784426.0999999999</v>
      </c>
      <c r="AG764" s="1">
        <v>1284146.8999999999</v>
      </c>
      <c r="AH764" s="1">
        <v>3466020.9633000004</v>
      </c>
      <c r="AI764" s="1">
        <v>8198491.3233000003</v>
      </c>
      <c r="AJ764" s="1">
        <v>1314934.43</v>
      </c>
      <c r="AK764" s="1">
        <v>6883556.8933000006</v>
      </c>
      <c r="AL764" s="33">
        <v>8066997.873300001</v>
      </c>
      <c r="AM764" s="1">
        <v>143488.45000000001</v>
      </c>
      <c r="AN764" s="1">
        <v>143488.45000000001</v>
      </c>
      <c r="AO764" s="1">
        <v>149279.47</v>
      </c>
      <c r="AP764" s="1">
        <v>149279.47</v>
      </c>
      <c r="AQ764" s="1">
        <v>5791.01</v>
      </c>
      <c r="AR764" s="1">
        <v>5791.01</v>
      </c>
      <c r="AS764" s="1">
        <v>6434.46</v>
      </c>
      <c r="AT764" s="1">
        <v>6434.46</v>
      </c>
      <c r="AU764" s="1">
        <v>7721.35</v>
      </c>
      <c r="AV764" s="1">
        <v>663392.81999999995</v>
      </c>
      <c r="AW764" s="1">
        <v>263235.95</v>
      </c>
      <c r="AX764" s="1">
        <v>103305.1</v>
      </c>
      <c r="AY764" s="1">
        <v>1647641.9999999998</v>
      </c>
      <c r="AZ764" s="1">
        <v>17418812.969999999</v>
      </c>
      <c r="BA764" s="1">
        <v>134929.66999999998</v>
      </c>
      <c r="BB764" s="1">
        <v>10.45</v>
      </c>
      <c r="BC764" s="1">
        <v>533673.5299999998</v>
      </c>
    </row>
    <row r="765" spans="1:55" x14ac:dyDescent="0.25">
      <c r="A765" s="10" t="s">
        <v>1545</v>
      </c>
      <c r="B765" s="10" t="s">
        <v>1546</v>
      </c>
      <c r="C765">
        <v>1447.98</v>
      </c>
      <c r="D765" s="1">
        <v>20298094.870000001</v>
      </c>
      <c r="E765" s="1">
        <v>14730169.25</v>
      </c>
      <c r="F765" s="12">
        <v>0.72569220630507381</v>
      </c>
      <c r="G765" s="28">
        <v>1</v>
      </c>
      <c r="H765" s="1">
        <v>166914.26</v>
      </c>
      <c r="I765" s="1">
        <v>5490196.1900000004</v>
      </c>
      <c r="J765" s="1">
        <v>5657110.4500000002</v>
      </c>
      <c r="K765" s="30">
        <v>0.9</v>
      </c>
      <c r="L765" s="1">
        <v>4440864.37</v>
      </c>
      <c r="M765" s="1">
        <v>888172.87</v>
      </c>
      <c r="N765" s="1">
        <v>443289.37</v>
      </c>
      <c r="O765" s="1">
        <v>196200</v>
      </c>
      <c r="P765" s="1">
        <v>172812.13</v>
      </c>
      <c r="Q765" s="1">
        <v>272743.69</v>
      </c>
      <c r="R765" s="1">
        <v>104996.73</v>
      </c>
      <c r="S765" s="1">
        <v>163916.07999999999</v>
      </c>
      <c r="T765" s="1">
        <v>225002.88</v>
      </c>
      <c r="U765" s="1">
        <v>123064.72</v>
      </c>
      <c r="V765" s="1">
        <v>335995.2</v>
      </c>
      <c r="W765" s="1">
        <v>289797.12</v>
      </c>
      <c r="X765" s="1">
        <v>196688.89</v>
      </c>
      <c r="Y765" s="1">
        <v>7853544.0500000007</v>
      </c>
      <c r="Z765" s="1">
        <v>128488.5</v>
      </c>
      <c r="AA765" s="1">
        <v>180997.49999999997</v>
      </c>
      <c r="AB765" s="1">
        <v>389506.62</v>
      </c>
      <c r="AC765" s="1">
        <v>41991.42</v>
      </c>
      <c r="AD765" s="1">
        <v>826796.58</v>
      </c>
      <c r="AE765" s="1">
        <v>217729.52999999997</v>
      </c>
      <c r="AF765" s="1">
        <v>1776671.46</v>
      </c>
      <c r="AG765" s="1">
        <v>1278566.3399999999</v>
      </c>
      <c r="AH765" s="1">
        <v>4148438.7169799996</v>
      </c>
      <c r="AI765" s="1">
        <v>8989186.6669800002</v>
      </c>
      <c r="AJ765" s="1">
        <v>1309220.07</v>
      </c>
      <c r="AK765" s="1">
        <v>7679966.5969799981</v>
      </c>
      <c r="AL765" s="33">
        <v>8858264.6569799986</v>
      </c>
      <c r="AM765" s="1">
        <v>371268.34</v>
      </c>
      <c r="AN765" s="1">
        <v>371268.34</v>
      </c>
      <c r="AO765" s="1">
        <v>386711.03999999998</v>
      </c>
      <c r="AP765" s="1">
        <v>386711.03999999998</v>
      </c>
      <c r="AQ765" s="1">
        <v>196251.03</v>
      </c>
      <c r="AR765" s="1">
        <v>196251.03</v>
      </c>
      <c r="AS765" s="1">
        <v>203972.38</v>
      </c>
      <c r="AT765" s="1">
        <v>203972.38</v>
      </c>
      <c r="AU765" s="1">
        <v>245152.92</v>
      </c>
      <c r="AV765" s="1">
        <v>660175.59</v>
      </c>
      <c r="AW765" s="1">
        <v>261959.34</v>
      </c>
      <c r="AX765" s="1">
        <v>102592.65</v>
      </c>
      <c r="AY765" s="1">
        <v>3586286.0799999996</v>
      </c>
      <c r="AZ765" s="1">
        <v>20298094.870000001</v>
      </c>
      <c r="BA765" s="1">
        <v>1335805.9400000002</v>
      </c>
      <c r="BB765" s="1">
        <v>191855.03000000003</v>
      </c>
      <c r="BC765" s="1">
        <v>569909.84000000008</v>
      </c>
    </row>
    <row r="766" spans="1:55" x14ac:dyDescent="0.25">
      <c r="A766" s="10" t="s">
        <v>1547</v>
      </c>
      <c r="B766" s="10" t="s">
        <v>1548</v>
      </c>
      <c r="C766">
        <v>75.3</v>
      </c>
      <c r="D766" s="1">
        <v>922784.57</v>
      </c>
      <c r="E766" s="1">
        <v>1163284.1100000001</v>
      </c>
      <c r="F766" s="12">
        <v>1.2606237119894628</v>
      </c>
      <c r="G766" s="28">
        <v>4</v>
      </c>
      <c r="H766" s="1">
        <v>71</v>
      </c>
      <c r="I766" s="1">
        <v>96876.810000000012</v>
      </c>
      <c r="J766" s="1">
        <v>96947.810000000012</v>
      </c>
      <c r="K766" s="30">
        <v>0.9</v>
      </c>
      <c r="L766" s="1">
        <v>226243.12</v>
      </c>
      <c r="M766" s="1">
        <v>45248.62</v>
      </c>
      <c r="N766" s="1">
        <v>22072.5</v>
      </c>
      <c r="O766" s="1">
        <v>9196.8700000000008</v>
      </c>
      <c r="P766" s="1">
        <v>7805.41</v>
      </c>
      <c r="Q766" s="1">
        <v>13337.1</v>
      </c>
      <c r="R766" s="1">
        <v>4921.72</v>
      </c>
      <c r="S766" s="1">
        <v>8170.27</v>
      </c>
      <c r="T766" s="1">
        <v>10547.01</v>
      </c>
      <c r="U766" s="1">
        <v>6127.7</v>
      </c>
      <c r="V766" s="1">
        <v>15749.77</v>
      </c>
      <c r="W766" s="1">
        <v>13584.24</v>
      </c>
      <c r="X766" s="1">
        <v>9803.7999999999993</v>
      </c>
      <c r="Y766" s="1">
        <v>392808.12999999995</v>
      </c>
      <c r="Z766" s="1">
        <v>6732</v>
      </c>
      <c r="AA766" s="1">
        <v>9412.5</v>
      </c>
      <c r="AB766" s="1">
        <v>20255.7</v>
      </c>
      <c r="AC766" s="1">
        <v>2183.6999999999998</v>
      </c>
      <c r="AD766" s="1">
        <v>21498.14</v>
      </c>
      <c r="AE766" s="1">
        <v>11389.27</v>
      </c>
      <c r="AF766" s="1">
        <v>92393.1</v>
      </c>
      <c r="AG766" s="1">
        <v>66489.899999999994</v>
      </c>
      <c r="AH766" s="1">
        <v>188177.21429999999</v>
      </c>
      <c r="AI766" s="1">
        <v>418531.52429999999</v>
      </c>
      <c r="AJ766" s="1">
        <v>68084</v>
      </c>
      <c r="AK766" s="1">
        <v>350447.52430000005</v>
      </c>
      <c r="AL766" s="33">
        <v>411723.12430000002</v>
      </c>
      <c r="AM766" s="1">
        <v>16086.15</v>
      </c>
      <c r="AN766" s="1">
        <v>16086.15</v>
      </c>
      <c r="AO766" s="1">
        <v>16729.59</v>
      </c>
      <c r="AP766" s="1">
        <v>16729.59</v>
      </c>
      <c r="AQ766" s="1">
        <v>0</v>
      </c>
      <c r="AR766" s="1">
        <v>0</v>
      </c>
      <c r="AS766" s="1">
        <v>0</v>
      </c>
      <c r="AT766" s="1">
        <v>0</v>
      </c>
      <c r="AU766" s="1">
        <v>0</v>
      </c>
      <c r="AV766" s="1">
        <v>34102.629999999997</v>
      </c>
      <c r="AW766" s="1">
        <v>13532.01</v>
      </c>
      <c r="AX766" s="1">
        <v>4987.1400000000003</v>
      </c>
      <c r="AY766" s="1">
        <v>118253.25999999998</v>
      </c>
      <c r="AZ766" s="1">
        <v>922784.57</v>
      </c>
      <c r="BA766" s="1">
        <v>32735.46</v>
      </c>
      <c r="BB766" s="1">
        <v>0.06</v>
      </c>
      <c r="BC766" s="1">
        <v>21781.789999999997</v>
      </c>
    </row>
    <row r="767" spans="1:55" x14ac:dyDescent="0.25">
      <c r="A767" s="10" t="s">
        <v>1549</v>
      </c>
      <c r="B767" s="10" t="s">
        <v>1550</v>
      </c>
      <c r="C767">
        <v>591.46</v>
      </c>
      <c r="D767" s="1">
        <v>7184506.0199999996</v>
      </c>
      <c r="E767" s="1">
        <v>16481699.51</v>
      </c>
      <c r="F767" s="12">
        <v>2.2940616187276857</v>
      </c>
      <c r="G767" s="28">
        <v>4</v>
      </c>
      <c r="H767" s="1">
        <v>552.83000000000004</v>
      </c>
      <c r="I767" s="1">
        <v>415232.44999999995</v>
      </c>
      <c r="J767" s="1">
        <v>415785.27999999997</v>
      </c>
      <c r="K767" s="30">
        <v>0.9</v>
      </c>
      <c r="L767" s="1">
        <v>1720107.67</v>
      </c>
      <c r="M767" s="1">
        <v>421376.62</v>
      </c>
      <c r="N767" s="1">
        <v>189015.81</v>
      </c>
      <c r="O767" s="1">
        <v>76463.92</v>
      </c>
      <c r="P767" s="1">
        <v>56777.96</v>
      </c>
      <c r="Q767" s="1">
        <v>133276.75</v>
      </c>
      <c r="R767" s="1">
        <v>42108.06</v>
      </c>
      <c r="S767" s="1">
        <v>69702.63</v>
      </c>
      <c r="T767" s="1">
        <v>84376.08</v>
      </c>
      <c r="U767" s="1">
        <v>49787.59</v>
      </c>
      <c r="V767" s="1">
        <v>125998.2</v>
      </c>
      <c r="W767" s="1">
        <v>108673.92</v>
      </c>
      <c r="X767" s="1">
        <v>83638.73</v>
      </c>
      <c r="Y767" s="1">
        <v>3161303.94</v>
      </c>
      <c r="Z767" s="1">
        <v>52961.399999999994</v>
      </c>
      <c r="AA767" s="1">
        <v>73932.5</v>
      </c>
      <c r="AB767" s="1">
        <v>159102.74</v>
      </c>
      <c r="AC767" s="1">
        <v>17152.339999999997</v>
      </c>
      <c r="AD767" s="1">
        <v>168861.82</v>
      </c>
      <c r="AE767" s="1">
        <v>212040.22999999998</v>
      </c>
      <c r="AF767" s="1">
        <v>725721.41999999993</v>
      </c>
      <c r="AG767" s="1">
        <v>522259.17999999993</v>
      </c>
      <c r="AH767" s="1">
        <v>1432619.2044600002</v>
      </c>
      <c r="AI767" s="1">
        <v>3364650.83446</v>
      </c>
      <c r="AJ767" s="1">
        <v>534780.38</v>
      </c>
      <c r="AK767" s="1">
        <v>2829870.4544600002</v>
      </c>
      <c r="AL767" s="33">
        <v>3311172.79446</v>
      </c>
      <c r="AM767" s="1">
        <v>72065.95</v>
      </c>
      <c r="AN767" s="1">
        <v>72065.95</v>
      </c>
      <c r="AO767" s="1">
        <v>74639.73</v>
      </c>
      <c r="AP767" s="1">
        <v>74639.73</v>
      </c>
      <c r="AQ767" s="1">
        <v>0</v>
      </c>
      <c r="AR767" s="1">
        <v>0</v>
      </c>
      <c r="AS767" s="1">
        <v>0</v>
      </c>
      <c r="AT767" s="1">
        <v>0</v>
      </c>
      <c r="AU767" s="1">
        <v>0</v>
      </c>
      <c r="AV767" s="1">
        <v>269603.87</v>
      </c>
      <c r="AW767" s="1">
        <v>106979.49</v>
      </c>
      <c r="AX767" s="1">
        <v>42034.49</v>
      </c>
      <c r="AY767" s="1">
        <v>712029.21</v>
      </c>
      <c r="AZ767" s="1">
        <v>7184506.0199999996</v>
      </c>
      <c r="BA767" s="1">
        <v>96741.99000000002</v>
      </c>
      <c r="BB767" s="1">
        <v>0</v>
      </c>
      <c r="BC767" s="1">
        <v>190498.81999999998</v>
      </c>
    </row>
    <row r="768" spans="1:55" x14ac:dyDescent="0.25">
      <c r="A768" s="10" t="s">
        <v>1551</v>
      </c>
      <c r="B768" s="10" t="s">
        <v>1552</v>
      </c>
      <c r="C768">
        <v>889.03</v>
      </c>
      <c r="D768" s="1">
        <v>11259302.24</v>
      </c>
      <c r="E768" s="1">
        <v>8100644.1200000001</v>
      </c>
      <c r="F768" s="12">
        <v>0.71946235631027877</v>
      </c>
      <c r="G768" s="28">
        <v>1</v>
      </c>
      <c r="H768" s="1">
        <v>111131.33</v>
      </c>
      <c r="I768" s="1">
        <v>2753516.6199999996</v>
      </c>
      <c r="J768" s="1">
        <v>2864647.9499999997</v>
      </c>
      <c r="K768" s="30">
        <v>0.9</v>
      </c>
      <c r="L768" s="1">
        <v>2623249.4700000002</v>
      </c>
      <c r="M768" s="1">
        <v>638947.9</v>
      </c>
      <c r="N768" s="1">
        <v>284343.71000000002</v>
      </c>
      <c r="O768" s="1">
        <v>114605.61</v>
      </c>
      <c r="P768" s="1">
        <v>87923.16</v>
      </c>
      <c r="Q768" s="1">
        <v>199346.59</v>
      </c>
      <c r="R768" s="1">
        <v>63982.38</v>
      </c>
      <c r="S768" s="1">
        <v>104426.28</v>
      </c>
      <c r="T768" s="1">
        <v>126564.12</v>
      </c>
      <c r="U768" s="1">
        <v>75064.37</v>
      </c>
      <c r="V768" s="1">
        <v>188997.3</v>
      </c>
      <c r="W768" s="1">
        <v>163010.88</v>
      </c>
      <c r="X768" s="1">
        <v>125304.92</v>
      </c>
      <c r="Y768" s="1">
        <v>4795766.6899999995</v>
      </c>
      <c r="Z768" s="1">
        <v>79540.2</v>
      </c>
      <c r="AA768" s="1">
        <v>111128.75</v>
      </c>
      <c r="AB768" s="1">
        <v>239149.07</v>
      </c>
      <c r="AC768" s="1">
        <v>25781.869999999995</v>
      </c>
      <c r="AD768" s="1">
        <v>507636.13</v>
      </c>
      <c r="AE768" s="1">
        <v>312016.27</v>
      </c>
      <c r="AF768" s="1">
        <v>1090839.81</v>
      </c>
      <c r="AG768" s="1">
        <v>785013.49</v>
      </c>
      <c r="AH768" s="1">
        <v>2206026.9375299998</v>
      </c>
      <c r="AI768" s="1">
        <v>5357132.5275299996</v>
      </c>
      <c r="AJ768" s="1">
        <v>803834.25</v>
      </c>
      <c r="AK768" s="1">
        <v>4553298.2775300005</v>
      </c>
      <c r="AL768" s="33">
        <v>5276749.0975300008</v>
      </c>
      <c r="AM768" s="1">
        <v>136410.54999999999</v>
      </c>
      <c r="AN768" s="1">
        <v>136410.54999999999</v>
      </c>
      <c r="AO768" s="1">
        <v>142201.56</v>
      </c>
      <c r="AP768" s="1">
        <v>142201.56</v>
      </c>
      <c r="AQ768" s="1">
        <v>0</v>
      </c>
      <c r="AR768" s="1">
        <v>0</v>
      </c>
      <c r="AS768" s="1">
        <v>0</v>
      </c>
      <c r="AT768" s="1">
        <v>0</v>
      </c>
      <c r="AU768" s="1">
        <v>643.44000000000005</v>
      </c>
      <c r="AV768" s="1">
        <v>405370.98</v>
      </c>
      <c r="AW768" s="1">
        <v>160852.23000000001</v>
      </c>
      <c r="AX768" s="1">
        <v>62695.51</v>
      </c>
      <c r="AY768" s="1">
        <v>1186786.3799999999</v>
      </c>
      <c r="AZ768" s="1">
        <v>11259302.24</v>
      </c>
      <c r="BA768" s="1">
        <v>182216.02999999997</v>
      </c>
      <c r="BB768" s="1">
        <v>49.38</v>
      </c>
      <c r="BC768" s="1">
        <v>278154.76</v>
      </c>
    </row>
    <row r="769" spans="1:55" x14ac:dyDescent="0.25">
      <c r="A769" s="10" t="s">
        <v>1553</v>
      </c>
      <c r="B769" s="10" t="s">
        <v>1554</v>
      </c>
      <c r="C769">
        <v>718.2</v>
      </c>
      <c r="D769" s="1">
        <v>9426533.1600000001</v>
      </c>
      <c r="E769" s="1">
        <v>7556913.5299999993</v>
      </c>
      <c r="F769" s="12">
        <v>0.80166413269159909</v>
      </c>
      <c r="G769" s="28">
        <v>2</v>
      </c>
      <c r="H769" s="1">
        <v>31535.75</v>
      </c>
      <c r="I769" s="1">
        <v>2785779</v>
      </c>
      <c r="J769" s="1">
        <v>2817314.75</v>
      </c>
      <c r="K769" s="30">
        <v>0.9</v>
      </c>
      <c r="L769" s="1">
        <v>2175599.6800000002</v>
      </c>
      <c r="M769" s="1">
        <v>522601.51</v>
      </c>
      <c r="N769" s="1">
        <v>228978.04</v>
      </c>
      <c r="O769" s="1">
        <v>92676.01</v>
      </c>
      <c r="P769" s="1">
        <v>75073.95</v>
      </c>
      <c r="Q769" s="1">
        <v>159275.51999999999</v>
      </c>
      <c r="R769" s="1">
        <v>51404.65</v>
      </c>
      <c r="S769" s="1">
        <v>84000.6</v>
      </c>
      <c r="T769" s="1">
        <v>102657.56</v>
      </c>
      <c r="U769" s="1">
        <v>60766.39</v>
      </c>
      <c r="V769" s="1">
        <v>153297.81</v>
      </c>
      <c r="W769" s="1">
        <v>132219.93</v>
      </c>
      <c r="X769" s="1">
        <v>100795.4</v>
      </c>
      <c r="Y769" s="1">
        <v>3939347.0500000007</v>
      </c>
      <c r="Z769" s="1">
        <v>63865.799999999988</v>
      </c>
      <c r="AA769" s="1">
        <v>89775</v>
      </c>
      <c r="AB769" s="1">
        <v>193195.8</v>
      </c>
      <c r="AC769" s="1">
        <v>20827.8</v>
      </c>
      <c r="AD769" s="1">
        <v>410092.19999999995</v>
      </c>
      <c r="AE769" s="1">
        <v>240725.03999999998</v>
      </c>
      <c r="AF769" s="1">
        <v>881231.39999999991</v>
      </c>
      <c r="AG769" s="1">
        <v>634170.6</v>
      </c>
      <c r="AH769" s="1">
        <v>1866737.6142</v>
      </c>
      <c r="AI769" s="1">
        <v>4400621.2541999994</v>
      </c>
      <c r="AJ769" s="1">
        <v>649374.89</v>
      </c>
      <c r="AK769" s="1">
        <v>3751246.3641999993</v>
      </c>
      <c r="AL769" s="33">
        <v>4335683.7641999992</v>
      </c>
      <c r="AM769" s="1">
        <v>157644.26999999999</v>
      </c>
      <c r="AN769" s="1">
        <v>157644.26999999999</v>
      </c>
      <c r="AO769" s="1">
        <v>164078.73000000001</v>
      </c>
      <c r="AP769" s="1">
        <v>164078.73000000001</v>
      </c>
      <c r="AQ769" s="1">
        <v>0</v>
      </c>
      <c r="AR769" s="1">
        <v>0</v>
      </c>
      <c r="AS769" s="1">
        <v>0</v>
      </c>
      <c r="AT769" s="1">
        <v>0</v>
      </c>
      <c r="AU769" s="1">
        <v>0</v>
      </c>
      <c r="AV769" s="1">
        <v>327514.01</v>
      </c>
      <c r="AW769" s="1">
        <v>129958.38</v>
      </c>
      <c r="AX769" s="1">
        <v>50583.87</v>
      </c>
      <c r="AY769" s="1">
        <v>1151502.2600000002</v>
      </c>
      <c r="AZ769" s="1">
        <v>9426533.1600000001</v>
      </c>
      <c r="BA769" s="1">
        <v>400386.37999999995</v>
      </c>
      <c r="BB769" s="1">
        <v>0</v>
      </c>
      <c r="BC769" s="1">
        <v>263910.03999999998</v>
      </c>
    </row>
    <row r="770" spans="1:55" x14ac:dyDescent="0.25">
      <c r="A770" s="10" t="s">
        <v>1555</v>
      </c>
      <c r="B770" s="10" t="s">
        <v>1556</v>
      </c>
      <c r="C770">
        <v>3180.63</v>
      </c>
      <c r="D770" s="1">
        <v>43301476.079999998</v>
      </c>
      <c r="E770" s="1">
        <v>30632405.66</v>
      </c>
      <c r="F770" s="12">
        <v>0.70742174246915424</v>
      </c>
      <c r="G770" s="28">
        <v>1</v>
      </c>
      <c r="H770" s="1">
        <v>686024.15</v>
      </c>
      <c r="I770" s="1">
        <v>15482896.010000002</v>
      </c>
      <c r="J770" s="1">
        <v>16168920.160000002</v>
      </c>
      <c r="K770" s="30">
        <v>0.9</v>
      </c>
      <c r="L770" s="1">
        <v>9832172.2699999996</v>
      </c>
      <c r="M770" s="1">
        <v>2391278.0099999998</v>
      </c>
      <c r="N770" s="1">
        <v>1019143.11</v>
      </c>
      <c r="O770" s="1">
        <v>413084.99</v>
      </c>
      <c r="P770" s="1">
        <v>348642.9</v>
      </c>
      <c r="Q770" s="1">
        <v>720758.04</v>
      </c>
      <c r="R770" s="1">
        <v>230774.07</v>
      </c>
      <c r="S770" s="1">
        <v>374811.22</v>
      </c>
      <c r="T770" s="1">
        <v>456333.96</v>
      </c>
      <c r="U770" s="1">
        <v>270384.93</v>
      </c>
      <c r="V770" s="1">
        <v>681440.26</v>
      </c>
      <c r="W770" s="1">
        <v>587744.78</v>
      </c>
      <c r="X770" s="1">
        <v>449749.69</v>
      </c>
      <c r="Y770" s="1">
        <v>17776318.230000004</v>
      </c>
      <c r="Z770" s="1">
        <v>284411.7</v>
      </c>
      <c r="AA770" s="1">
        <v>397578.75</v>
      </c>
      <c r="AB770" s="1">
        <v>855589.47</v>
      </c>
      <c r="AC770" s="1">
        <v>92238.27</v>
      </c>
      <c r="AD770" s="1">
        <v>1816139.73</v>
      </c>
      <c r="AE770" s="1">
        <v>1118288.1800000002</v>
      </c>
      <c r="AF770" s="1">
        <v>3902633.0100000002</v>
      </c>
      <c r="AG770" s="1">
        <v>2808496.29</v>
      </c>
      <c r="AH770" s="1">
        <v>8638322.0001299996</v>
      </c>
      <c r="AI770" s="1">
        <v>19913697.400129996</v>
      </c>
      <c r="AJ770" s="1">
        <v>2875830.22</v>
      </c>
      <c r="AK770" s="1">
        <v>17037867.180129997</v>
      </c>
      <c r="AL770" s="33">
        <v>19626114.370129999</v>
      </c>
      <c r="AM770" s="1">
        <v>795942.7</v>
      </c>
      <c r="AN770" s="1">
        <v>795942.7</v>
      </c>
      <c r="AO770" s="1">
        <v>829401.89</v>
      </c>
      <c r="AP770" s="1">
        <v>829401.89</v>
      </c>
      <c r="AQ770" s="1">
        <v>73996.289999999994</v>
      </c>
      <c r="AR770" s="1">
        <v>73996.289999999994</v>
      </c>
      <c r="AS770" s="1">
        <v>77213.52</v>
      </c>
      <c r="AT770" s="1">
        <v>77213.52</v>
      </c>
      <c r="AU770" s="1">
        <v>92656.22</v>
      </c>
      <c r="AV770" s="1">
        <v>1450970.73</v>
      </c>
      <c r="AW770" s="1">
        <v>575748.85</v>
      </c>
      <c r="AX770" s="1">
        <v>226558.78</v>
      </c>
      <c r="AY770" s="1">
        <v>5899043.3799999999</v>
      </c>
      <c r="AZ770" s="1">
        <v>43301476.079999998</v>
      </c>
      <c r="BA770" s="1">
        <v>2793667.6900000004</v>
      </c>
      <c r="BB770" s="1">
        <v>121620.31</v>
      </c>
      <c r="BC770" s="1">
        <v>1280499.4099999999</v>
      </c>
    </row>
    <row r="771" spans="1:55" x14ac:dyDescent="0.25">
      <c r="A771" s="10" t="s">
        <v>1557</v>
      </c>
      <c r="B771" s="10" t="s">
        <v>1558</v>
      </c>
      <c r="C771">
        <v>967.54</v>
      </c>
      <c r="D771" s="1">
        <v>12363567.57</v>
      </c>
      <c r="E771" s="1">
        <v>8890892.1699999999</v>
      </c>
      <c r="F771" s="12">
        <v>0.71912027977859794</v>
      </c>
      <c r="G771" s="28">
        <v>1</v>
      </c>
      <c r="H771" s="1">
        <v>126426.77</v>
      </c>
      <c r="I771" s="1">
        <v>3221574.34</v>
      </c>
      <c r="J771" s="1">
        <v>3348001.11</v>
      </c>
      <c r="K771" s="30">
        <v>0.9</v>
      </c>
      <c r="L771" s="1">
        <v>2880228.02</v>
      </c>
      <c r="M771" s="1">
        <v>696156.96</v>
      </c>
      <c r="N771" s="1">
        <v>308184.13</v>
      </c>
      <c r="O771" s="1">
        <v>125209.29</v>
      </c>
      <c r="P771" s="1">
        <v>97105.4</v>
      </c>
      <c r="Q771" s="1">
        <v>217155.03</v>
      </c>
      <c r="R771" s="1">
        <v>69997.820000000007</v>
      </c>
      <c r="S771" s="1">
        <v>113362.52</v>
      </c>
      <c r="T771" s="1">
        <v>138517.39000000001</v>
      </c>
      <c r="U771" s="1">
        <v>81958.039999999994</v>
      </c>
      <c r="V771" s="1">
        <v>206847.04</v>
      </c>
      <c r="W771" s="1">
        <v>178406.35</v>
      </c>
      <c r="X771" s="1">
        <v>136027.82999999999</v>
      </c>
      <c r="Y771" s="1">
        <v>5249155.8199999994</v>
      </c>
      <c r="Z771" s="1">
        <v>86786.099999999991</v>
      </c>
      <c r="AA771" s="1">
        <v>120942.49999999999</v>
      </c>
      <c r="AB771" s="1">
        <v>260268.25999999998</v>
      </c>
      <c r="AC771" s="1">
        <v>28058.659999999996</v>
      </c>
      <c r="AD771" s="1">
        <v>552465.34</v>
      </c>
      <c r="AE771" s="1">
        <v>333419.77</v>
      </c>
      <c r="AF771" s="1">
        <v>1187171.5799999998</v>
      </c>
      <c r="AG771" s="1">
        <v>854337.82</v>
      </c>
      <c r="AH771" s="1">
        <v>2429458.1975400001</v>
      </c>
      <c r="AI771" s="1">
        <v>5852908.2275399994</v>
      </c>
      <c r="AJ771" s="1">
        <v>874820.64</v>
      </c>
      <c r="AK771" s="1">
        <v>4978087.5875399997</v>
      </c>
      <c r="AL771" s="33">
        <v>5765426.15754</v>
      </c>
      <c r="AM771" s="1">
        <v>162791.82999999999</v>
      </c>
      <c r="AN771" s="1">
        <v>162791.82999999999</v>
      </c>
      <c r="AO771" s="1">
        <v>169226.29</v>
      </c>
      <c r="AP771" s="1">
        <v>169226.29</v>
      </c>
      <c r="AQ771" s="1">
        <v>0</v>
      </c>
      <c r="AR771" s="1">
        <v>0</v>
      </c>
      <c r="AS771" s="1">
        <v>0</v>
      </c>
      <c r="AT771" s="1">
        <v>0</v>
      </c>
      <c r="AU771" s="1">
        <v>0</v>
      </c>
      <c r="AV771" s="1">
        <v>441403.95</v>
      </c>
      <c r="AW771" s="1">
        <v>175150.2</v>
      </c>
      <c r="AX771" s="1">
        <v>68395.100000000006</v>
      </c>
      <c r="AY771" s="1">
        <v>1348985.49</v>
      </c>
      <c r="AZ771" s="1">
        <v>12363567.57</v>
      </c>
      <c r="BA771" s="1">
        <v>219385.37000000002</v>
      </c>
      <c r="BB771" s="1">
        <v>0</v>
      </c>
      <c r="BC771" s="1">
        <v>275289.38</v>
      </c>
    </row>
    <row r="772" spans="1:55" x14ac:dyDescent="0.25">
      <c r="A772" s="10" t="s">
        <v>1559</v>
      </c>
      <c r="B772" s="10" t="s">
        <v>1560</v>
      </c>
      <c r="C772">
        <v>803.88</v>
      </c>
      <c r="D772" s="1">
        <v>11548638.119999999</v>
      </c>
      <c r="E772" s="1">
        <v>8588923.5800000001</v>
      </c>
      <c r="F772" s="12">
        <v>0.74371744016514396</v>
      </c>
      <c r="G772" s="28">
        <v>2</v>
      </c>
      <c r="H772" s="1">
        <v>96999.51</v>
      </c>
      <c r="I772" s="1">
        <v>7038972.0900000008</v>
      </c>
      <c r="J772" s="1">
        <v>7135971.6000000006</v>
      </c>
      <c r="K772" s="30">
        <v>0.9</v>
      </c>
      <c r="L772" s="1">
        <v>2625401.25</v>
      </c>
      <c r="M772" s="1">
        <v>525080.25</v>
      </c>
      <c r="N772" s="1">
        <v>245863.12</v>
      </c>
      <c r="O772" s="1">
        <v>108523.12</v>
      </c>
      <c r="P772" s="1">
        <v>99447.75</v>
      </c>
      <c r="Q772" s="1">
        <v>152042.94</v>
      </c>
      <c r="R772" s="1">
        <v>57966.94</v>
      </c>
      <c r="S772" s="1">
        <v>90894.27</v>
      </c>
      <c r="T772" s="1">
        <v>124454.71</v>
      </c>
      <c r="U772" s="1">
        <v>68170.7</v>
      </c>
      <c r="V772" s="1">
        <v>185847.34</v>
      </c>
      <c r="W772" s="1">
        <v>160294.03</v>
      </c>
      <c r="X772" s="1">
        <v>109067.36</v>
      </c>
      <c r="Y772" s="1">
        <v>4553053.7800000012</v>
      </c>
      <c r="Z772" s="1">
        <v>71007.3</v>
      </c>
      <c r="AA772" s="1">
        <v>100485</v>
      </c>
      <c r="AB772" s="1">
        <v>216243.72000000003</v>
      </c>
      <c r="AC772" s="1">
        <v>23312.519999999997</v>
      </c>
      <c r="AD772" s="1">
        <v>459015.48</v>
      </c>
      <c r="AE772" s="1">
        <v>121186.85</v>
      </c>
      <c r="AF772" s="1">
        <v>986360.76</v>
      </c>
      <c r="AG772" s="1">
        <v>709826.04</v>
      </c>
      <c r="AH772" s="1">
        <v>2372149.2178800004</v>
      </c>
      <c r="AI772" s="1">
        <v>5059586.8878800003</v>
      </c>
      <c r="AJ772" s="1">
        <v>726844.17</v>
      </c>
      <c r="AK772" s="1">
        <v>4332742.7178799994</v>
      </c>
      <c r="AL772" s="33">
        <v>4986902.4678799994</v>
      </c>
      <c r="AM772" s="1">
        <v>315931.98</v>
      </c>
      <c r="AN772" s="1">
        <v>315931.98</v>
      </c>
      <c r="AO772" s="1">
        <v>328800.90000000002</v>
      </c>
      <c r="AP772" s="1">
        <v>328800.90000000002</v>
      </c>
      <c r="AQ772" s="1">
        <v>28311.62</v>
      </c>
      <c r="AR772" s="1">
        <v>28311.62</v>
      </c>
      <c r="AS772" s="1">
        <v>28955.07</v>
      </c>
      <c r="AT772" s="1">
        <v>28955.07</v>
      </c>
      <c r="AU772" s="1">
        <v>35389.53</v>
      </c>
      <c r="AV772" s="1">
        <v>366764.22</v>
      </c>
      <c r="AW772" s="1">
        <v>145532.97</v>
      </c>
      <c r="AX772" s="1">
        <v>56995.92</v>
      </c>
      <c r="AY772" s="1">
        <v>2008681.7800000003</v>
      </c>
      <c r="AZ772" s="1">
        <v>11548638.119999999</v>
      </c>
      <c r="BA772" s="1">
        <v>1821552.3499999999</v>
      </c>
      <c r="BB772" s="1">
        <v>33751.799999999996</v>
      </c>
      <c r="BC772" s="1">
        <v>378316.73</v>
      </c>
    </row>
    <row r="773" spans="1:55" x14ac:dyDescent="0.25">
      <c r="A773" s="10" t="s">
        <v>1561</v>
      </c>
      <c r="B773" s="10" t="s">
        <v>1562</v>
      </c>
      <c r="C773">
        <v>231.9</v>
      </c>
      <c r="D773" s="1">
        <v>2952992.6</v>
      </c>
      <c r="E773" s="1">
        <v>2889767.36</v>
      </c>
      <c r="F773" s="12">
        <v>0.9785894350023091</v>
      </c>
      <c r="G773" s="28">
        <v>3</v>
      </c>
      <c r="H773" s="1">
        <v>4839.38</v>
      </c>
      <c r="I773" s="1">
        <v>792885.96</v>
      </c>
      <c r="J773" s="1">
        <v>797725.34</v>
      </c>
      <c r="K773" s="30">
        <v>0.9</v>
      </c>
      <c r="L773" s="1">
        <v>716743.12</v>
      </c>
      <c r="M773" s="1">
        <v>143348.62</v>
      </c>
      <c r="N773" s="1">
        <v>70509.37</v>
      </c>
      <c r="O773" s="1">
        <v>30656.25</v>
      </c>
      <c r="P773" s="1">
        <v>25196.98</v>
      </c>
      <c r="Q773" s="1">
        <v>42011.86</v>
      </c>
      <c r="R773" s="1">
        <v>15858.88</v>
      </c>
      <c r="S773" s="1">
        <v>26042.74</v>
      </c>
      <c r="T773" s="1">
        <v>35156.699999999997</v>
      </c>
      <c r="U773" s="1">
        <v>19404.39</v>
      </c>
      <c r="V773" s="1">
        <v>52499.25</v>
      </c>
      <c r="W773" s="1">
        <v>45280.800000000003</v>
      </c>
      <c r="X773" s="1">
        <v>31249.63</v>
      </c>
      <c r="Y773" s="1">
        <v>1253958.5899999999</v>
      </c>
      <c r="Z773" s="1">
        <v>20863.8</v>
      </c>
      <c r="AA773" s="1">
        <v>28987.5</v>
      </c>
      <c r="AB773" s="1">
        <v>62381.100000000006</v>
      </c>
      <c r="AC773" s="1">
        <v>6725.1</v>
      </c>
      <c r="AD773" s="1">
        <v>66207.44</v>
      </c>
      <c r="AE773" s="1">
        <v>34651.449999999997</v>
      </c>
      <c r="AF773" s="1">
        <v>284541.3</v>
      </c>
      <c r="AG773" s="1">
        <v>204767.7</v>
      </c>
      <c r="AH773" s="1">
        <v>607086.81389999995</v>
      </c>
      <c r="AI773" s="1">
        <v>1316212.2039000001</v>
      </c>
      <c r="AJ773" s="1">
        <v>209677.02</v>
      </c>
      <c r="AK773" s="1">
        <v>1106535.1839000001</v>
      </c>
      <c r="AL773" s="33">
        <v>1295244.4939000001</v>
      </c>
      <c r="AM773" s="1">
        <v>54692.91</v>
      </c>
      <c r="AN773" s="1">
        <v>54692.91</v>
      </c>
      <c r="AO773" s="1">
        <v>56623.24</v>
      </c>
      <c r="AP773" s="1">
        <v>56623.24</v>
      </c>
      <c r="AQ773" s="1">
        <v>3217.23</v>
      </c>
      <c r="AR773" s="1">
        <v>3217.23</v>
      </c>
      <c r="AS773" s="1">
        <v>3217.23</v>
      </c>
      <c r="AT773" s="1">
        <v>3217.23</v>
      </c>
      <c r="AU773" s="1">
        <v>4504.12</v>
      </c>
      <c r="AV773" s="1">
        <v>105525.14</v>
      </c>
      <c r="AW773" s="1">
        <v>41872.639999999999</v>
      </c>
      <c r="AX773" s="1">
        <v>16386.32</v>
      </c>
      <c r="AY773" s="1">
        <v>403789.44000000006</v>
      </c>
      <c r="AZ773" s="1">
        <v>2952992.6</v>
      </c>
      <c r="BA773" s="1">
        <v>138749.53</v>
      </c>
      <c r="BB773" s="1">
        <v>128.18</v>
      </c>
      <c r="BC773" s="1">
        <v>82338.479999999981</v>
      </c>
    </row>
    <row r="774" spans="1:55" x14ac:dyDescent="0.25">
      <c r="A774" s="10" t="s">
        <v>1563</v>
      </c>
      <c r="B774" s="10" t="s">
        <v>1564</v>
      </c>
      <c r="C774">
        <v>229.25</v>
      </c>
      <c r="D774" s="1">
        <v>2818105.75</v>
      </c>
      <c r="E774" s="1">
        <v>2550181.9500000002</v>
      </c>
      <c r="F774" s="12">
        <v>0.90492769833069608</v>
      </c>
      <c r="G774" s="28">
        <v>3</v>
      </c>
      <c r="H774" s="1">
        <v>4618.33</v>
      </c>
      <c r="I774" s="1">
        <v>965957.2</v>
      </c>
      <c r="J774" s="1">
        <v>970575.52999999991</v>
      </c>
      <c r="K774" s="30">
        <v>0.9</v>
      </c>
      <c r="L774" s="1">
        <v>676276.87</v>
      </c>
      <c r="M774" s="1">
        <v>135255.37</v>
      </c>
      <c r="N774" s="1">
        <v>69896.25</v>
      </c>
      <c r="O774" s="1">
        <v>30656.25</v>
      </c>
      <c r="P774" s="1">
        <v>22916.5</v>
      </c>
      <c r="Q774" s="1">
        <v>42678.720000000001</v>
      </c>
      <c r="R774" s="1">
        <v>15858.88</v>
      </c>
      <c r="S774" s="1">
        <v>25787.42</v>
      </c>
      <c r="T774" s="1">
        <v>35156.699999999997</v>
      </c>
      <c r="U774" s="1">
        <v>19404.39</v>
      </c>
      <c r="V774" s="1">
        <v>52499.25</v>
      </c>
      <c r="W774" s="1">
        <v>45280.800000000003</v>
      </c>
      <c r="X774" s="1">
        <v>30943.26</v>
      </c>
      <c r="Y774" s="1">
        <v>1202610.6599999999</v>
      </c>
      <c r="Z774" s="1">
        <v>20340</v>
      </c>
      <c r="AA774" s="1">
        <v>28656.25</v>
      </c>
      <c r="AB774" s="1">
        <v>61668.25</v>
      </c>
      <c r="AC774" s="1">
        <v>6648.25</v>
      </c>
      <c r="AD774" s="1">
        <v>130901.75</v>
      </c>
      <c r="AE774" s="1">
        <v>34804</v>
      </c>
      <c r="AF774" s="1">
        <v>281289.75</v>
      </c>
      <c r="AG774" s="1">
        <v>202427.75</v>
      </c>
      <c r="AH774" s="1">
        <v>558933.55575000006</v>
      </c>
      <c r="AI774" s="1">
        <v>1325669.5557500001</v>
      </c>
      <c r="AJ774" s="1">
        <v>207280.97</v>
      </c>
      <c r="AK774" s="1">
        <v>1118388.5857500001</v>
      </c>
      <c r="AL774" s="33">
        <v>1304941.4557500002</v>
      </c>
      <c r="AM774" s="1">
        <v>36676.42</v>
      </c>
      <c r="AN774" s="1">
        <v>36676.42</v>
      </c>
      <c r="AO774" s="1">
        <v>37963.31</v>
      </c>
      <c r="AP774" s="1">
        <v>37963.31</v>
      </c>
      <c r="AQ774" s="1">
        <v>0</v>
      </c>
      <c r="AR774" s="1">
        <v>0</v>
      </c>
      <c r="AS774" s="1">
        <v>0</v>
      </c>
      <c r="AT774" s="1">
        <v>0</v>
      </c>
      <c r="AU774" s="1">
        <v>0</v>
      </c>
      <c r="AV774" s="1">
        <v>104238.25</v>
      </c>
      <c r="AW774" s="1">
        <v>41362</v>
      </c>
      <c r="AX774" s="1">
        <v>15673.87</v>
      </c>
      <c r="AY774" s="1">
        <v>310553.57999999996</v>
      </c>
      <c r="AZ774" s="1">
        <v>2818105.75</v>
      </c>
      <c r="BA774" s="1">
        <v>59456.35</v>
      </c>
      <c r="BB774" s="1">
        <v>0</v>
      </c>
      <c r="BC774" s="1">
        <v>82557.320000000007</v>
      </c>
    </row>
    <row r="775" spans="1:55" x14ac:dyDescent="0.25">
      <c r="A775" s="10" t="s">
        <v>1565</v>
      </c>
      <c r="B775" s="10" t="s">
        <v>1566</v>
      </c>
      <c r="C775">
        <v>621.82000000000005</v>
      </c>
      <c r="D775" s="1">
        <v>9001665.6300000008</v>
      </c>
      <c r="E775" s="1">
        <v>6674639.4299999997</v>
      </c>
      <c r="F775" s="12">
        <v>0.74148937589453645</v>
      </c>
      <c r="G775" s="28">
        <v>2</v>
      </c>
      <c r="H775" s="1">
        <v>70701.009999999995</v>
      </c>
      <c r="I775" s="1">
        <v>3756720.5599999991</v>
      </c>
      <c r="J775" s="1">
        <v>3827421.5699999989</v>
      </c>
      <c r="K775" s="30">
        <v>0.9</v>
      </c>
      <c r="L775" s="1">
        <v>1967420.98</v>
      </c>
      <c r="M775" s="1">
        <v>655741.41</v>
      </c>
      <c r="N775" s="1">
        <v>218055.24</v>
      </c>
      <c r="O775" s="1">
        <v>72450.61</v>
      </c>
      <c r="P775" s="1">
        <v>67340.83</v>
      </c>
      <c r="Q775" s="1">
        <v>188702.2</v>
      </c>
      <c r="R775" s="1">
        <v>44842.35</v>
      </c>
      <c r="S775" s="1">
        <v>79149.509999999995</v>
      </c>
      <c r="T775" s="1">
        <v>72422.8</v>
      </c>
      <c r="U775" s="1">
        <v>52851.44</v>
      </c>
      <c r="V775" s="1">
        <v>108148.45</v>
      </c>
      <c r="W775" s="1">
        <v>93278.44</v>
      </c>
      <c r="X775" s="1">
        <v>94974.39</v>
      </c>
      <c r="Y775" s="1">
        <v>3715378.65</v>
      </c>
      <c r="Z775" s="1">
        <v>55963.8</v>
      </c>
      <c r="AA775" s="1">
        <v>77727.5</v>
      </c>
      <c r="AB775" s="1">
        <v>167269.58000000002</v>
      </c>
      <c r="AC775" s="1">
        <v>18032.780000000002</v>
      </c>
      <c r="AD775" s="1">
        <v>355059.22</v>
      </c>
      <c r="AE775" s="1">
        <v>484397.78</v>
      </c>
      <c r="AF775" s="1">
        <v>762973.14</v>
      </c>
      <c r="AG775" s="1">
        <v>549067.06000000006</v>
      </c>
      <c r="AH775" s="1">
        <v>1756516.23282</v>
      </c>
      <c r="AI775" s="1">
        <v>4227007.0928199999</v>
      </c>
      <c r="AJ775" s="1">
        <v>562230.98</v>
      </c>
      <c r="AK775" s="1">
        <v>3664776.1128199999</v>
      </c>
      <c r="AL775" s="33">
        <v>4170783.9928199998</v>
      </c>
      <c r="AM775" s="1">
        <v>159574.6</v>
      </c>
      <c r="AN775" s="1">
        <v>159574.6</v>
      </c>
      <c r="AO775" s="1">
        <v>166009.06</v>
      </c>
      <c r="AP775" s="1">
        <v>166009.06</v>
      </c>
      <c r="AQ775" s="1">
        <v>4504.12</v>
      </c>
      <c r="AR775" s="1">
        <v>4504.12</v>
      </c>
      <c r="AS775" s="1">
        <v>4504.12</v>
      </c>
      <c r="AT775" s="1">
        <v>4504.12</v>
      </c>
      <c r="AU775" s="1">
        <v>5791.01</v>
      </c>
      <c r="AV775" s="1">
        <v>283759.68</v>
      </c>
      <c r="AW775" s="1">
        <v>112596.56</v>
      </c>
      <c r="AX775" s="1">
        <v>44171.83</v>
      </c>
      <c r="AY775" s="1">
        <v>1115502.8800000001</v>
      </c>
      <c r="AZ775" s="1">
        <v>9001665.6300000008</v>
      </c>
      <c r="BA775" s="1">
        <v>588560.57999999996</v>
      </c>
      <c r="BB775" s="1">
        <v>1868.74</v>
      </c>
      <c r="BC775" s="1">
        <v>227227.56</v>
      </c>
    </row>
    <row r="776" spans="1:55" x14ac:dyDescent="0.25">
      <c r="A776" s="143" t="s">
        <v>1567</v>
      </c>
      <c r="B776" s="10" t="s">
        <v>1568</v>
      </c>
      <c r="C776">
        <v>40.98</v>
      </c>
      <c r="D776" s="1">
        <v>584802.31000000006</v>
      </c>
      <c r="E776" s="1">
        <v>452594.67</v>
      </c>
      <c r="F776" s="12">
        <v>0.7739276371873427</v>
      </c>
      <c r="G776" s="28">
        <v>2</v>
      </c>
      <c r="H776" s="1">
        <v>4110.3599999999997</v>
      </c>
      <c r="I776" s="1">
        <v>394114.44</v>
      </c>
      <c r="J776" s="1">
        <v>398224.8</v>
      </c>
      <c r="K776" s="30">
        <v>0.9</v>
      </c>
      <c r="L776" s="1">
        <v>129426.33</v>
      </c>
      <c r="M776" s="1">
        <v>43137.79</v>
      </c>
      <c r="N776" s="1">
        <v>14068.08</v>
      </c>
      <c r="O776" s="1">
        <v>4220.42</v>
      </c>
      <c r="P776" s="1">
        <v>4380.71</v>
      </c>
      <c r="Q776" s="1">
        <v>12174.33</v>
      </c>
      <c r="R776" s="1">
        <v>2734.29</v>
      </c>
      <c r="S776" s="1">
        <v>5106.42</v>
      </c>
      <c r="T776" s="1">
        <v>4218.8</v>
      </c>
      <c r="U776" s="1">
        <v>3319.17</v>
      </c>
      <c r="V776" s="1">
        <v>6299.91</v>
      </c>
      <c r="W776" s="1">
        <v>5433.69</v>
      </c>
      <c r="X776" s="1">
        <v>6127.38</v>
      </c>
      <c r="Y776" s="1">
        <v>240647.32</v>
      </c>
      <c r="Z776" s="1">
        <v>3688.2000000000003</v>
      </c>
      <c r="AA776" s="1">
        <v>5122.5000000000009</v>
      </c>
      <c r="AB776" s="1">
        <v>11023.62</v>
      </c>
      <c r="AC776" s="1">
        <v>1188.42</v>
      </c>
      <c r="AD776" s="1">
        <v>23399.58</v>
      </c>
      <c r="AE776" s="1">
        <v>31923.420000000002</v>
      </c>
      <c r="AF776" s="1">
        <v>50282.460000000006</v>
      </c>
      <c r="AG776" s="1">
        <v>36185.340000000004</v>
      </c>
      <c r="AH776" s="1">
        <v>113665.23797999999</v>
      </c>
      <c r="AI776" s="1">
        <v>276478.77798000001</v>
      </c>
      <c r="AJ776" s="1">
        <v>37052.879999999997</v>
      </c>
      <c r="AK776" s="1">
        <v>239425.89798000007</v>
      </c>
      <c r="AL776" s="33">
        <v>272773.48798000009</v>
      </c>
      <c r="AM776" s="1">
        <v>10295.129999999999</v>
      </c>
      <c r="AN776" s="1">
        <v>10295.129999999999</v>
      </c>
      <c r="AO776" s="1">
        <v>10938.58</v>
      </c>
      <c r="AP776" s="1">
        <v>10938.58</v>
      </c>
      <c r="AQ776" s="1">
        <v>0</v>
      </c>
      <c r="AR776" s="1">
        <v>0</v>
      </c>
      <c r="AS776" s="1">
        <v>0</v>
      </c>
      <c r="AT776" s="1">
        <v>0</v>
      </c>
      <c r="AU776" s="1">
        <v>0</v>
      </c>
      <c r="AV776" s="1">
        <v>18659.93</v>
      </c>
      <c r="AW776" s="1">
        <v>7404.3</v>
      </c>
      <c r="AX776" s="1">
        <v>2849.79</v>
      </c>
      <c r="AY776" s="1">
        <v>71381.439999999988</v>
      </c>
      <c r="AZ776" s="1">
        <v>584802.31000000006</v>
      </c>
      <c r="BA776" s="1">
        <v>6600.9400000000005</v>
      </c>
      <c r="BB776" s="1">
        <v>0</v>
      </c>
      <c r="BC776" s="1">
        <v>2879.53</v>
      </c>
    </row>
    <row r="777" spans="1:55" x14ac:dyDescent="0.25">
      <c r="A777" s="143" t="s">
        <v>1569</v>
      </c>
      <c r="B777" s="10" t="s">
        <v>1570</v>
      </c>
      <c r="C777">
        <v>33.31</v>
      </c>
      <c r="D777" s="1">
        <v>417489.37</v>
      </c>
      <c r="E777" s="1">
        <v>328600.36</v>
      </c>
      <c r="F777" s="12">
        <v>0.78708677061645904</v>
      </c>
      <c r="G777" s="28">
        <v>2</v>
      </c>
      <c r="H777" s="1">
        <v>2628.09</v>
      </c>
      <c r="I777" s="1">
        <v>286851.43</v>
      </c>
      <c r="J777" s="1">
        <v>289479.52</v>
      </c>
      <c r="K777" s="30">
        <v>0.9</v>
      </c>
      <c r="L777" s="1">
        <v>92781.26</v>
      </c>
      <c r="M777" s="1">
        <v>19400.12</v>
      </c>
      <c r="N777" s="1">
        <v>9900.27</v>
      </c>
      <c r="O777" s="1">
        <v>3678.75</v>
      </c>
      <c r="P777" s="1">
        <v>3348.23</v>
      </c>
      <c r="Q777" s="1">
        <v>8002.26</v>
      </c>
      <c r="R777" s="1">
        <v>2187.4299999999998</v>
      </c>
      <c r="S777" s="1">
        <v>3574.49</v>
      </c>
      <c r="T777" s="1">
        <v>4218.8</v>
      </c>
      <c r="U777" s="1">
        <v>2553.21</v>
      </c>
      <c r="V777" s="1">
        <v>6299.91</v>
      </c>
      <c r="W777" s="1">
        <v>5433.69</v>
      </c>
      <c r="X777" s="1">
        <v>4289.16</v>
      </c>
      <c r="Y777" s="1">
        <v>165667.57999999996</v>
      </c>
      <c r="Z777" s="1">
        <v>2997.9</v>
      </c>
      <c r="AA777" s="1">
        <v>4163.75</v>
      </c>
      <c r="AB777" s="1">
        <v>8960.3900000000012</v>
      </c>
      <c r="AC777" s="1">
        <v>965.99</v>
      </c>
      <c r="AD777" s="1">
        <v>19020.010000000002</v>
      </c>
      <c r="AE777" s="1">
        <v>8559.48</v>
      </c>
      <c r="AF777" s="1">
        <v>40871.370000000003</v>
      </c>
      <c r="AG777" s="1">
        <v>29412.73</v>
      </c>
      <c r="AH777" s="1">
        <v>82326.855809999994</v>
      </c>
      <c r="AI777" s="1">
        <v>197278.47581</v>
      </c>
      <c r="AJ777" s="1">
        <v>30117.9</v>
      </c>
      <c r="AK777" s="1">
        <v>167160.57581000001</v>
      </c>
      <c r="AL777" s="33">
        <v>194266.68581</v>
      </c>
      <c r="AM777" s="1">
        <v>8364.7900000000009</v>
      </c>
      <c r="AN777" s="1">
        <v>8364.7900000000009</v>
      </c>
      <c r="AO777" s="1">
        <v>9008.24</v>
      </c>
      <c r="AP777" s="1">
        <v>9008.24</v>
      </c>
      <c r="AQ777" s="1">
        <v>0</v>
      </c>
      <c r="AR777" s="1">
        <v>0</v>
      </c>
      <c r="AS777" s="1">
        <v>0</v>
      </c>
      <c r="AT777" s="1">
        <v>0</v>
      </c>
      <c r="AU777" s="1">
        <v>0</v>
      </c>
      <c r="AV777" s="1">
        <v>14799.25</v>
      </c>
      <c r="AW777" s="1">
        <v>5872.38</v>
      </c>
      <c r="AX777" s="1">
        <v>2137.34</v>
      </c>
      <c r="AY777" s="1">
        <v>57555.03</v>
      </c>
      <c r="AZ777" s="1">
        <v>417489.37</v>
      </c>
      <c r="BA777" s="1">
        <v>1730.43</v>
      </c>
      <c r="BB777" s="1">
        <v>0</v>
      </c>
      <c r="BC777" s="1">
        <v>799.61000000000013</v>
      </c>
    </row>
    <row r="778" spans="1:55" x14ac:dyDescent="0.25">
      <c r="A778" s="10" t="s">
        <v>1571</v>
      </c>
      <c r="B778" s="10" t="s">
        <v>1572</v>
      </c>
      <c r="C778">
        <v>444.87</v>
      </c>
      <c r="D778" s="1">
        <v>6415055.0099999998</v>
      </c>
      <c r="E778" s="1">
        <v>4232104.03</v>
      </c>
      <c r="F778" s="12">
        <v>0.65971437866126736</v>
      </c>
      <c r="G778" s="28">
        <v>1</v>
      </c>
      <c r="H778" s="1">
        <v>212723.44</v>
      </c>
      <c r="I778" s="1">
        <v>3442712.8599999994</v>
      </c>
      <c r="J778" s="1">
        <v>3655436.2999999993</v>
      </c>
      <c r="K778" s="30">
        <v>0.9</v>
      </c>
      <c r="L778" s="1">
        <v>1494185.62</v>
      </c>
      <c r="M778" s="1">
        <v>298837.12</v>
      </c>
      <c r="N778" s="1">
        <v>135500.62</v>
      </c>
      <c r="O778" s="1">
        <v>60086.25</v>
      </c>
      <c r="P778" s="1">
        <v>55543.64</v>
      </c>
      <c r="Q778" s="1">
        <v>81356.31</v>
      </c>
      <c r="R778" s="1">
        <v>32264.62</v>
      </c>
      <c r="S778" s="1">
        <v>50298.23</v>
      </c>
      <c r="T778" s="1">
        <v>68907.13</v>
      </c>
      <c r="U778" s="1">
        <v>37787.5</v>
      </c>
      <c r="V778" s="1">
        <v>102898.53</v>
      </c>
      <c r="W778" s="1">
        <v>88750.36</v>
      </c>
      <c r="X778" s="1">
        <v>60354.69</v>
      </c>
      <c r="Y778" s="1">
        <v>2566770.6199999996</v>
      </c>
      <c r="Z778" s="1">
        <v>39536.099999999991</v>
      </c>
      <c r="AA778" s="1">
        <v>55608.75</v>
      </c>
      <c r="AB778" s="1">
        <v>119670.03</v>
      </c>
      <c r="AC778" s="1">
        <v>12901.23</v>
      </c>
      <c r="AD778" s="1">
        <v>254020.77</v>
      </c>
      <c r="AE778" s="1">
        <v>64987.429999999993</v>
      </c>
      <c r="AF778" s="1">
        <v>545855.49</v>
      </c>
      <c r="AG778" s="1">
        <v>392820.21</v>
      </c>
      <c r="AH778" s="1">
        <v>1319087.3663700002</v>
      </c>
      <c r="AI778" s="1">
        <v>2804487.3763700002</v>
      </c>
      <c r="AJ778" s="1">
        <v>402238.1</v>
      </c>
      <c r="AK778" s="1">
        <v>2402249.2763700001</v>
      </c>
      <c r="AL778" s="33">
        <v>2764263.5663700001</v>
      </c>
      <c r="AM778" s="1">
        <v>184669</v>
      </c>
      <c r="AN778" s="1">
        <v>184669</v>
      </c>
      <c r="AO778" s="1">
        <v>192390.35</v>
      </c>
      <c r="AP778" s="1">
        <v>192390.35</v>
      </c>
      <c r="AQ778" s="1">
        <v>2573.7800000000002</v>
      </c>
      <c r="AR778" s="1">
        <v>2573.7800000000002</v>
      </c>
      <c r="AS778" s="1">
        <v>3217.23</v>
      </c>
      <c r="AT778" s="1">
        <v>3217.23</v>
      </c>
      <c r="AU778" s="1">
        <v>3860.67</v>
      </c>
      <c r="AV778" s="1">
        <v>202685.49</v>
      </c>
      <c r="AW778" s="1">
        <v>80426.11</v>
      </c>
      <c r="AX778" s="1">
        <v>31347.75</v>
      </c>
      <c r="AY778" s="1">
        <v>1084020.74</v>
      </c>
      <c r="AZ778" s="1">
        <v>6415055.0099999998</v>
      </c>
      <c r="BA778" s="1">
        <v>1171410.1599999999</v>
      </c>
      <c r="BB778" s="1">
        <v>680.71</v>
      </c>
      <c r="BC778" s="1">
        <v>149673.61000000002</v>
      </c>
    </row>
    <row r="779" spans="1:55" x14ac:dyDescent="0.25">
      <c r="A779" s="10" t="s">
        <v>1573</v>
      </c>
      <c r="B779" s="10" t="s">
        <v>1574</v>
      </c>
      <c r="C779">
        <v>409.21</v>
      </c>
      <c r="D779" s="1">
        <v>5308099.7300000004</v>
      </c>
      <c r="E779" s="1">
        <v>3275524.23</v>
      </c>
      <c r="F779" s="12">
        <v>0.61708038594067627</v>
      </c>
      <c r="G779" s="28">
        <v>1</v>
      </c>
      <c r="H779" s="1">
        <v>246696.83</v>
      </c>
      <c r="I779" s="1">
        <v>2066780.5100000002</v>
      </c>
      <c r="J779" s="1">
        <v>2313477.3400000003</v>
      </c>
      <c r="K779" s="30">
        <v>0.9</v>
      </c>
      <c r="L779" s="1">
        <v>1248935.6200000001</v>
      </c>
      <c r="M779" s="1">
        <v>249787.12</v>
      </c>
      <c r="N779" s="1">
        <v>124464.37</v>
      </c>
      <c r="O779" s="1">
        <v>55181.25</v>
      </c>
      <c r="P779" s="1">
        <v>44070.1</v>
      </c>
      <c r="Q779" s="1">
        <v>76021.47</v>
      </c>
      <c r="R779" s="1">
        <v>28983.47</v>
      </c>
      <c r="S779" s="1">
        <v>46213.1</v>
      </c>
      <c r="T779" s="1">
        <v>63282.06</v>
      </c>
      <c r="U779" s="1">
        <v>34468.33</v>
      </c>
      <c r="V779" s="1">
        <v>94498.65</v>
      </c>
      <c r="W779" s="1">
        <v>81505.440000000002</v>
      </c>
      <c r="X779" s="1">
        <v>55452.78</v>
      </c>
      <c r="Y779" s="1">
        <v>2202863.7600000002</v>
      </c>
      <c r="Z779" s="1">
        <v>36131.399999999994</v>
      </c>
      <c r="AA779" s="1">
        <v>51151.25</v>
      </c>
      <c r="AB779" s="1">
        <v>110077.49</v>
      </c>
      <c r="AC779" s="1">
        <v>11867.09</v>
      </c>
      <c r="AD779" s="1">
        <v>233658.91</v>
      </c>
      <c r="AE779" s="1">
        <v>60430.14</v>
      </c>
      <c r="AF779" s="1">
        <v>502100.66999999993</v>
      </c>
      <c r="AG779" s="1">
        <v>361332.43</v>
      </c>
      <c r="AH779" s="1">
        <v>1066818.91371</v>
      </c>
      <c r="AI779" s="1">
        <v>2433568.2937099999</v>
      </c>
      <c r="AJ779" s="1">
        <v>369995.4</v>
      </c>
      <c r="AK779" s="1">
        <v>2063572.89371</v>
      </c>
      <c r="AL779" s="33">
        <v>2396568.7537099998</v>
      </c>
      <c r="AM779" s="1">
        <v>102951.36</v>
      </c>
      <c r="AN779" s="1">
        <v>102951.36</v>
      </c>
      <c r="AO779" s="1">
        <v>106812.03</v>
      </c>
      <c r="AP779" s="1">
        <v>106812.03</v>
      </c>
      <c r="AQ779" s="1">
        <v>0</v>
      </c>
      <c r="AR779" s="1">
        <v>0</v>
      </c>
      <c r="AS779" s="1">
        <v>0</v>
      </c>
      <c r="AT779" s="1">
        <v>0</v>
      </c>
      <c r="AU779" s="1">
        <v>0</v>
      </c>
      <c r="AV779" s="1">
        <v>186599.34</v>
      </c>
      <c r="AW779" s="1">
        <v>74043.09</v>
      </c>
      <c r="AX779" s="1">
        <v>28497.96</v>
      </c>
      <c r="AY779" s="1">
        <v>708667.16999999993</v>
      </c>
      <c r="AZ779" s="1">
        <v>5308099.7300000004</v>
      </c>
      <c r="BA779" s="1">
        <v>369096.86</v>
      </c>
      <c r="BB779" s="1">
        <v>0</v>
      </c>
      <c r="BC779" s="1">
        <v>158156.86000000002</v>
      </c>
    </row>
    <row r="780" spans="1:55" x14ac:dyDescent="0.25">
      <c r="A780" s="10" t="s">
        <v>1575</v>
      </c>
      <c r="B780" s="10" t="s">
        <v>1576</v>
      </c>
      <c r="C780">
        <v>221.9</v>
      </c>
      <c r="D780" s="1">
        <v>2876020.38</v>
      </c>
      <c r="E780" s="1">
        <v>2144574.87</v>
      </c>
      <c r="F780" s="12">
        <v>0.74567443433763159</v>
      </c>
      <c r="G780" s="28">
        <v>2</v>
      </c>
      <c r="H780" s="1">
        <v>20422.57</v>
      </c>
      <c r="I780" s="1">
        <v>849092.06</v>
      </c>
      <c r="J780" s="1">
        <v>869514.63</v>
      </c>
      <c r="K780" s="30">
        <v>0.9</v>
      </c>
      <c r="L780" s="1">
        <v>678729.37</v>
      </c>
      <c r="M780" s="1">
        <v>135745.87</v>
      </c>
      <c r="N780" s="1">
        <v>67443.75</v>
      </c>
      <c r="O780" s="1">
        <v>29430</v>
      </c>
      <c r="P780" s="1">
        <v>23908.76</v>
      </c>
      <c r="Q780" s="1">
        <v>41345.01</v>
      </c>
      <c r="R780" s="1">
        <v>15858.88</v>
      </c>
      <c r="S780" s="1">
        <v>24766.13</v>
      </c>
      <c r="T780" s="1">
        <v>33750.43</v>
      </c>
      <c r="U780" s="1">
        <v>18638.43</v>
      </c>
      <c r="V780" s="1">
        <v>50399.28</v>
      </c>
      <c r="W780" s="1">
        <v>43469.56</v>
      </c>
      <c r="X780" s="1">
        <v>29717.79</v>
      </c>
      <c r="Y780" s="1">
        <v>1193203.26</v>
      </c>
      <c r="Z780" s="1">
        <v>19633.5</v>
      </c>
      <c r="AA780" s="1">
        <v>27737.5</v>
      </c>
      <c r="AB780" s="1">
        <v>59691.100000000006</v>
      </c>
      <c r="AC780" s="1">
        <v>6435.1</v>
      </c>
      <c r="AD780" s="1">
        <v>126704.9</v>
      </c>
      <c r="AE780" s="1">
        <v>33483.03</v>
      </c>
      <c r="AF780" s="1">
        <v>272271.3</v>
      </c>
      <c r="AG780" s="1">
        <v>195937.7</v>
      </c>
      <c r="AH780" s="1">
        <v>577713.2048999999</v>
      </c>
      <c r="AI780" s="1">
        <v>1319607.3348999997</v>
      </c>
      <c r="AJ780" s="1">
        <v>200635.32</v>
      </c>
      <c r="AK780" s="1">
        <v>1118972.0149000001</v>
      </c>
      <c r="AL780" s="33">
        <v>1299543.7949000001</v>
      </c>
      <c r="AM780" s="1">
        <v>55336.35</v>
      </c>
      <c r="AN780" s="1">
        <v>55336.35</v>
      </c>
      <c r="AO780" s="1">
        <v>57910.14</v>
      </c>
      <c r="AP780" s="1">
        <v>57910.14</v>
      </c>
      <c r="AQ780" s="1">
        <v>0</v>
      </c>
      <c r="AR780" s="1">
        <v>0</v>
      </c>
      <c r="AS780" s="1">
        <v>0</v>
      </c>
      <c r="AT780" s="1">
        <v>0</v>
      </c>
      <c r="AU780" s="1">
        <v>0</v>
      </c>
      <c r="AV780" s="1">
        <v>101021.02</v>
      </c>
      <c r="AW780" s="1">
        <v>40085.39</v>
      </c>
      <c r="AX780" s="1">
        <v>15673.87</v>
      </c>
      <c r="AY780" s="1">
        <v>383273.26</v>
      </c>
      <c r="AZ780" s="1">
        <v>2876020.38</v>
      </c>
      <c r="BA780" s="1">
        <v>261366.91</v>
      </c>
      <c r="BB780" s="1">
        <v>0</v>
      </c>
      <c r="BC780" s="1">
        <v>69711.310000000012</v>
      </c>
    </row>
    <row r="781" spans="1:55" x14ac:dyDescent="0.25">
      <c r="A781" s="10" t="s">
        <v>1577</v>
      </c>
      <c r="B781" s="149" t="s">
        <v>2335</v>
      </c>
      <c r="C781">
        <v>262.04000000000002</v>
      </c>
      <c r="D781" s="1">
        <v>3338692.69</v>
      </c>
      <c r="E781" s="1">
        <v>3077441.8600000003</v>
      </c>
      <c r="F781" s="12">
        <v>0.92175056099577712</v>
      </c>
      <c r="G781" s="28">
        <v>3</v>
      </c>
      <c r="H781" s="1">
        <v>5471.47</v>
      </c>
      <c r="I781" s="1">
        <v>1200802.54</v>
      </c>
      <c r="J781" s="1">
        <v>1206274.01</v>
      </c>
      <c r="K781" s="30">
        <v>0.9</v>
      </c>
      <c r="L781" s="1">
        <v>809938.12</v>
      </c>
      <c r="M781" s="1">
        <v>161987.62</v>
      </c>
      <c r="N781" s="1">
        <v>79706.25</v>
      </c>
      <c r="O781" s="1">
        <v>34948.120000000003</v>
      </c>
      <c r="P781" s="1">
        <v>28464.02</v>
      </c>
      <c r="Q781" s="1">
        <v>48013.56</v>
      </c>
      <c r="R781" s="1">
        <v>18593.169999999998</v>
      </c>
      <c r="S781" s="1">
        <v>29361.91</v>
      </c>
      <c r="T781" s="1">
        <v>40078.629999999997</v>
      </c>
      <c r="U781" s="1">
        <v>22212.92</v>
      </c>
      <c r="V781" s="1">
        <v>59849.14</v>
      </c>
      <c r="W781" s="1">
        <v>51620.11</v>
      </c>
      <c r="X781" s="1">
        <v>35232.43</v>
      </c>
      <c r="Y781" s="1">
        <v>1420005.9999999998</v>
      </c>
      <c r="Z781" s="1">
        <v>23321.699999999997</v>
      </c>
      <c r="AA781" s="1">
        <v>32755</v>
      </c>
      <c r="AB781" s="1">
        <v>70488.760000000009</v>
      </c>
      <c r="AC781" s="1">
        <v>7599.16</v>
      </c>
      <c r="AD781" s="1">
        <v>74812.42</v>
      </c>
      <c r="AE781" s="1">
        <v>38848.270000000004</v>
      </c>
      <c r="AF781" s="1">
        <v>321523.07999999996</v>
      </c>
      <c r="AG781" s="1">
        <v>231381.32</v>
      </c>
      <c r="AH781" s="1">
        <v>686606.91804000002</v>
      </c>
      <c r="AI781" s="1">
        <v>1487336.6280399999</v>
      </c>
      <c r="AJ781" s="1">
        <v>236928.7</v>
      </c>
      <c r="AK781" s="1">
        <v>1250407.9280399997</v>
      </c>
      <c r="AL781" s="33">
        <v>1463643.7580399998</v>
      </c>
      <c r="AM781" s="1">
        <v>66274.929999999993</v>
      </c>
      <c r="AN781" s="1">
        <v>66274.929999999993</v>
      </c>
      <c r="AO781" s="1">
        <v>68848.72</v>
      </c>
      <c r="AP781" s="1">
        <v>68848.72</v>
      </c>
      <c r="AQ781" s="1">
        <v>0</v>
      </c>
      <c r="AR781" s="1">
        <v>0</v>
      </c>
      <c r="AS781" s="1">
        <v>0</v>
      </c>
      <c r="AT781" s="1">
        <v>0</v>
      </c>
      <c r="AU781" s="1">
        <v>0</v>
      </c>
      <c r="AV781" s="1">
        <v>119037.51</v>
      </c>
      <c r="AW781" s="1">
        <v>47234.38</v>
      </c>
      <c r="AX781" s="1">
        <v>18523.669999999998</v>
      </c>
      <c r="AY781" s="1">
        <v>455042.86</v>
      </c>
      <c r="AZ781" s="1">
        <v>3338692.69</v>
      </c>
      <c r="BA781" s="1">
        <v>117381.18000000002</v>
      </c>
      <c r="BB781" s="1">
        <v>0</v>
      </c>
      <c r="BC781" s="1">
        <v>91824.9</v>
      </c>
    </row>
    <row r="782" spans="1:55" x14ac:dyDescent="0.25">
      <c r="A782" s="10" t="s">
        <v>1578</v>
      </c>
      <c r="B782" s="10" t="s">
        <v>1579</v>
      </c>
      <c r="C782">
        <v>196.73</v>
      </c>
      <c r="D782" s="1">
        <v>2722235.86</v>
      </c>
      <c r="E782" s="1">
        <v>1989545.8199999998</v>
      </c>
      <c r="F782" s="12">
        <v>0.73084990512174064</v>
      </c>
      <c r="G782" s="28">
        <v>1</v>
      </c>
      <c r="H782" s="1">
        <v>25648.43</v>
      </c>
      <c r="I782" s="1">
        <v>1608211.3900000001</v>
      </c>
      <c r="J782" s="1">
        <v>1633859.82</v>
      </c>
      <c r="K782" s="30">
        <v>0.9</v>
      </c>
      <c r="L782" s="1">
        <v>625387.5</v>
      </c>
      <c r="M782" s="1">
        <v>125077.5</v>
      </c>
      <c r="N782" s="1">
        <v>59473.120000000003</v>
      </c>
      <c r="O782" s="1">
        <v>25751.25</v>
      </c>
      <c r="P782" s="1">
        <v>23189.9</v>
      </c>
      <c r="Q782" s="1">
        <v>36677.019999999997</v>
      </c>
      <c r="R782" s="1">
        <v>13671.45</v>
      </c>
      <c r="S782" s="1">
        <v>21957.599999999999</v>
      </c>
      <c r="T782" s="1">
        <v>29531.62</v>
      </c>
      <c r="U782" s="1">
        <v>16340.54</v>
      </c>
      <c r="V782" s="1">
        <v>44099.37</v>
      </c>
      <c r="W782" s="1">
        <v>38035.870000000003</v>
      </c>
      <c r="X782" s="1">
        <v>26347.73</v>
      </c>
      <c r="Y782" s="1">
        <v>1085540.47</v>
      </c>
      <c r="Z782" s="1">
        <v>17518.5</v>
      </c>
      <c r="AA782" s="1">
        <v>24591.25</v>
      </c>
      <c r="AB782" s="1">
        <v>52920.369999999995</v>
      </c>
      <c r="AC782" s="1">
        <v>5705.17</v>
      </c>
      <c r="AD782" s="1">
        <v>112332.82999999999</v>
      </c>
      <c r="AE782" s="1">
        <v>30130.32</v>
      </c>
      <c r="AF782" s="1">
        <v>241387.70999999996</v>
      </c>
      <c r="AG782" s="1">
        <v>173712.59</v>
      </c>
      <c r="AH782" s="1">
        <v>554656.14722999989</v>
      </c>
      <c r="AI782" s="1">
        <v>1212954.88723</v>
      </c>
      <c r="AJ782" s="1">
        <v>177877.36</v>
      </c>
      <c r="AK782" s="1">
        <v>1035077.5272299995</v>
      </c>
      <c r="AL782" s="33">
        <v>1195167.1472299995</v>
      </c>
      <c r="AM782" s="1">
        <v>66918.38</v>
      </c>
      <c r="AN782" s="1">
        <v>66918.38</v>
      </c>
      <c r="AO782" s="1">
        <v>69492.160000000003</v>
      </c>
      <c r="AP782" s="1">
        <v>69492.160000000003</v>
      </c>
      <c r="AQ782" s="1">
        <v>5791.01</v>
      </c>
      <c r="AR782" s="1">
        <v>5791.01</v>
      </c>
      <c r="AS782" s="1">
        <v>5791.01</v>
      </c>
      <c r="AT782" s="1">
        <v>5791.01</v>
      </c>
      <c r="AU782" s="1">
        <v>7077.9</v>
      </c>
      <c r="AV782" s="1">
        <v>89438.99</v>
      </c>
      <c r="AW782" s="1">
        <v>35489.61</v>
      </c>
      <c r="AX782" s="1">
        <v>13536.53</v>
      </c>
      <c r="AY782" s="1">
        <v>441528.15000000008</v>
      </c>
      <c r="AZ782" s="1">
        <v>2722235.86</v>
      </c>
      <c r="BA782" s="1">
        <v>319834.42000000004</v>
      </c>
      <c r="BB782" s="1">
        <v>1242.8399999999999</v>
      </c>
      <c r="BC782" s="1">
        <v>82655.77</v>
      </c>
    </row>
    <row r="783" spans="1:55" x14ac:dyDescent="0.25">
      <c r="A783" s="10" t="s">
        <v>1580</v>
      </c>
      <c r="B783" s="10" t="s">
        <v>1581</v>
      </c>
      <c r="C783">
        <v>300.22000000000003</v>
      </c>
      <c r="D783" s="1">
        <v>3693938.49</v>
      </c>
      <c r="E783" s="1">
        <v>2402373.27</v>
      </c>
      <c r="F783" s="12">
        <v>0.65035551525927005</v>
      </c>
      <c r="G783" s="28">
        <v>1</v>
      </c>
      <c r="H783" s="1">
        <v>123739.25</v>
      </c>
      <c r="I783" s="1">
        <v>891208.70999999985</v>
      </c>
      <c r="J783" s="1">
        <v>1014947.9599999998</v>
      </c>
      <c r="K783" s="30">
        <v>0.9</v>
      </c>
      <c r="L783" s="1">
        <v>872476.87</v>
      </c>
      <c r="M783" s="1">
        <v>174495.37</v>
      </c>
      <c r="N783" s="1">
        <v>91355.62</v>
      </c>
      <c r="O783" s="1">
        <v>40466.25</v>
      </c>
      <c r="P783" s="1">
        <v>29882.959999999999</v>
      </c>
      <c r="Q783" s="1">
        <v>58683.24</v>
      </c>
      <c r="R783" s="1">
        <v>21327.46</v>
      </c>
      <c r="S783" s="1">
        <v>33702.370000000003</v>
      </c>
      <c r="T783" s="1">
        <v>46406.84</v>
      </c>
      <c r="U783" s="1">
        <v>25276.77</v>
      </c>
      <c r="V783" s="1">
        <v>69299.009999999995</v>
      </c>
      <c r="W783" s="1">
        <v>59770.65</v>
      </c>
      <c r="X783" s="1">
        <v>40440.699999999997</v>
      </c>
      <c r="Y783" s="1">
        <v>1563584.1099999999</v>
      </c>
      <c r="Z783" s="1">
        <v>26727.3</v>
      </c>
      <c r="AA783" s="1">
        <v>37527.5</v>
      </c>
      <c r="AB783" s="1">
        <v>80759.179999999993</v>
      </c>
      <c r="AC783" s="1">
        <v>8706.3799999999992</v>
      </c>
      <c r="AD783" s="1">
        <v>171425.62</v>
      </c>
      <c r="AE783" s="1">
        <v>47418.19</v>
      </c>
      <c r="AF783" s="1">
        <v>368369.94</v>
      </c>
      <c r="AG783" s="1">
        <v>265094.26</v>
      </c>
      <c r="AH783" s="1">
        <v>732369.2692199999</v>
      </c>
      <c r="AI783" s="1">
        <v>1738397.6392199998</v>
      </c>
      <c r="AJ783" s="1">
        <v>271449.90999999997</v>
      </c>
      <c r="AK783" s="1">
        <v>1466947.7292199999</v>
      </c>
      <c r="AL783" s="33">
        <v>1711252.6392199998</v>
      </c>
      <c r="AM783" s="1">
        <v>50832.23</v>
      </c>
      <c r="AN783" s="1">
        <v>50832.23</v>
      </c>
      <c r="AO783" s="1">
        <v>52762.57</v>
      </c>
      <c r="AP783" s="1">
        <v>52762.57</v>
      </c>
      <c r="AQ783" s="1">
        <v>0</v>
      </c>
      <c r="AR783" s="1">
        <v>0</v>
      </c>
      <c r="AS783" s="1">
        <v>0</v>
      </c>
      <c r="AT783" s="1">
        <v>0</v>
      </c>
      <c r="AU783" s="1">
        <v>0</v>
      </c>
      <c r="AV783" s="1">
        <v>136410.54999999999</v>
      </c>
      <c r="AW783" s="1">
        <v>54128.05</v>
      </c>
      <c r="AX783" s="1">
        <v>21373.47</v>
      </c>
      <c r="AY783" s="1">
        <v>419101.67000000004</v>
      </c>
      <c r="AZ783" s="1">
        <v>3693938.49</v>
      </c>
      <c r="BA783" s="1">
        <v>63181.959999999992</v>
      </c>
      <c r="BB783" s="1">
        <v>0</v>
      </c>
      <c r="BC783" s="1">
        <v>78215.579999999987</v>
      </c>
    </row>
    <row r="784" spans="1:55" x14ac:dyDescent="0.25">
      <c r="A784" s="10" t="s">
        <v>1582</v>
      </c>
      <c r="B784" s="10" t="s">
        <v>1583</v>
      </c>
      <c r="C784">
        <v>12257.2</v>
      </c>
      <c r="D784" s="1">
        <v>182420429.5</v>
      </c>
      <c r="E784" s="1">
        <v>127396878.7</v>
      </c>
      <c r="F784" s="12">
        <v>0.698369579817265</v>
      </c>
      <c r="G784" s="28">
        <v>1</v>
      </c>
      <c r="H784" s="1">
        <v>3467237.51</v>
      </c>
      <c r="I784" s="1">
        <v>67566475.960000008</v>
      </c>
      <c r="J784" s="1">
        <v>71033713.470000014</v>
      </c>
      <c r="K784" s="30">
        <v>0.9</v>
      </c>
      <c r="L784" s="1">
        <v>40745800.57</v>
      </c>
      <c r="M784" s="1">
        <v>9818154.9100000001</v>
      </c>
      <c r="N784" s="1">
        <v>3924716.37</v>
      </c>
      <c r="O784" s="1">
        <v>1598595.48</v>
      </c>
      <c r="P784" s="1">
        <v>1526065.16</v>
      </c>
      <c r="Q784" s="1">
        <v>2728758.15</v>
      </c>
      <c r="R784" s="1">
        <v>893019.11</v>
      </c>
      <c r="S784" s="1">
        <v>1443584.93</v>
      </c>
      <c r="T784" s="1">
        <v>1769085.14</v>
      </c>
      <c r="U784" s="1">
        <v>1042986.28</v>
      </c>
      <c r="V784" s="1">
        <v>2641762.2599999998</v>
      </c>
      <c r="W784" s="1">
        <v>2278529.85</v>
      </c>
      <c r="X784" s="1">
        <v>1732210.32</v>
      </c>
      <c r="Y784" s="1">
        <v>72143268.529999986</v>
      </c>
      <c r="Z784" s="1">
        <v>1094485.5</v>
      </c>
      <c r="AA784" s="1">
        <v>1532150</v>
      </c>
      <c r="AB784" s="1">
        <v>3297186.8</v>
      </c>
      <c r="AC784" s="1">
        <v>355458.8</v>
      </c>
      <c r="AD784" s="1">
        <v>6998861.2000000011</v>
      </c>
      <c r="AE784" s="1">
        <v>4171221.42</v>
      </c>
      <c r="AF784" s="1">
        <v>15039584.399999999</v>
      </c>
      <c r="AG784" s="1">
        <v>10823107.6</v>
      </c>
      <c r="AH784" s="1">
        <v>37166225.287199989</v>
      </c>
      <c r="AI784" s="1">
        <v>80478281.007199988</v>
      </c>
      <c r="AJ784" s="1">
        <v>11082592.52</v>
      </c>
      <c r="AK784" s="1">
        <v>69395688.487199992</v>
      </c>
      <c r="AL784" s="33">
        <v>79370021.747199997</v>
      </c>
      <c r="AM784" s="1">
        <v>4875390.34</v>
      </c>
      <c r="AN784" s="1">
        <v>4875390.34</v>
      </c>
      <c r="AO784" s="1">
        <v>5078075.83</v>
      </c>
      <c r="AP784" s="1">
        <v>5078075.83</v>
      </c>
      <c r="AQ784" s="1">
        <v>433682.6</v>
      </c>
      <c r="AR784" s="1">
        <v>433682.6</v>
      </c>
      <c r="AS784" s="1">
        <v>452342.53</v>
      </c>
      <c r="AT784" s="1">
        <v>452342.53</v>
      </c>
      <c r="AU784" s="1">
        <v>542424.97</v>
      </c>
      <c r="AV784" s="1">
        <v>5593476.0700000003</v>
      </c>
      <c r="AW784" s="1">
        <v>2219505.4500000002</v>
      </c>
      <c r="AX784" s="1">
        <v>872750.02</v>
      </c>
      <c r="AY784" s="1">
        <v>30907139.110000003</v>
      </c>
      <c r="AZ784" s="1">
        <v>182420429.5</v>
      </c>
      <c r="BA784" s="1">
        <v>31664269.02</v>
      </c>
      <c r="BB784" s="1">
        <v>518974.47999999992</v>
      </c>
      <c r="BC784" s="1">
        <v>6205557.9200000009</v>
      </c>
    </row>
    <row r="785" spans="1:55" x14ac:dyDescent="0.25">
      <c r="A785" s="10" t="s">
        <v>1584</v>
      </c>
      <c r="B785" s="10" t="s">
        <v>1585</v>
      </c>
      <c r="C785">
        <v>1187.3800000000001</v>
      </c>
      <c r="D785" s="1">
        <v>15061790.66</v>
      </c>
      <c r="E785" s="1">
        <v>11089560.41</v>
      </c>
      <c r="F785" s="12">
        <v>0.73627104906263519</v>
      </c>
      <c r="G785" s="28">
        <v>2</v>
      </c>
      <c r="H785" s="1">
        <v>86645.7</v>
      </c>
      <c r="I785" s="1">
        <v>4253105.78</v>
      </c>
      <c r="J785" s="1">
        <v>4339751.4800000004</v>
      </c>
      <c r="K785" s="30">
        <v>0.9</v>
      </c>
      <c r="L785" s="1">
        <v>3494456.15</v>
      </c>
      <c r="M785" s="1">
        <v>851351.08</v>
      </c>
      <c r="N785" s="1">
        <v>379942.45</v>
      </c>
      <c r="O785" s="1">
        <v>153360.42000000001</v>
      </c>
      <c r="P785" s="1">
        <v>117567.07</v>
      </c>
      <c r="Q785" s="1">
        <v>268177.90000000002</v>
      </c>
      <c r="R785" s="1">
        <v>85856.7</v>
      </c>
      <c r="S785" s="1">
        <v>139660.57999999999</v>
      </c>
      <c r="T785" s="1">
        <v>169455.29</v>
      </c>
      <c r="U785" s="1">
        <v>100596.47</v>
      </c>
      <c r="V785" s="1">
        <v>253046.38</v>
      </c>
      <c r="W785" s="1">
        <v>218253.45</v>
      </c>
      <c r="X785" s="1">
        <v>167583.84</v>
      </c>
      <c r="Y785" s="1">
        <v>6399307.7800000003</v>
      </c>
      <c r="Z785" s="1">
        <v>105709.49999999999</v>
      </c>
      <c r="AA785" s="1">
        <v>148422.49999999997</v>
      </c>
      <c r="AB785" s="1">
        <v>319405.21999999997</v>
      </c>
      <c r="AC785" s="1">
        <v>34434.019999999997</v>
      </c>
      <c r="AD785" s="1">
        <v>677993.98</v>
      </c>
      <c r="AE785" s="1">
        <v>417039.78999999992</v>
      </c>
      <c r="AF785" s="1">
        <v>1456915.2599999998</v>
      </c>
      <c r="AG785" s="1">
        <v>1048456.5399999998</v>
      </c>
      <c r="AH785" s="1">
        <v>2952360.0403799997</v>
      </c>
      <c r="AI785" s="1">
        <v>7160736.8503799997</v>
      </c>
      <c r="AJ785" s="1">
        <v>1073593.3700000001</v>
      </c>
      <c r="AK785" s="1">
        <v>6087143.4803799987</v>
      </c>
      <c r="AL785" s="33">
        <v>7053377.5103799989</v>
      </c>
      <c r="AM785" s="1">
        <v>187886.23</v>
      </c>
      <c r="AN785" s="1">
        <v>187886.23</v>
      </c>
      <c r="AO785" s="1">
        <v>196251.03</v>
      </c>
      <c r="AP785" s="1">
        <v>196251.03</v>
      </c>
      <c r="AQ785" s="1">
        <v>0</v>
      </c>
      <c r="AR785" s="1">
        <v>0</v>
      </c>
      <c r="AS785" s="1">
        <v>0</v>
      </c>
      <c r="AT785" s="1">
        <v>0</v>
      </c>
      <c r="AU785" s="1">
        <v>0</v>
      </c>
      <c r="AV785" s="1">
        <v>541781.53</v>
      </c>
      <c r="AW785" s="1">
        <v>214980.28</v>
      </c>
      <c r="AX785" s="1">
        <v>84068.98</v>
      </c>
      <c r="AY785" s="1">
        <v>1609105.31</v>
      </c>
      <c r="AZ785" s="1">
        <v>15061790.66</v>
      </c>
      <c r="BA785" s="1">
        <v>371008.66000000003</v>
      </c>
      <c r="BB785" s="1">
        <v>0</v>
      </c>
      <c r="BC785" s="1">
        <v>360074.66000000009</v>
      </c>
    </row>
    <row r="786" spans="1:55" x14ac:dyDescent="0.25">
      <c r="A786" s="10" t="s">
        <v>1586</v>
      </c>
      <c r="B786" s="10" t="s">
        <v>1587</v>
      </c>
      <c r="C786">
        <v>634.11</v>
      </c>
      <c r="D786" s="1">
        <v>7611610</v>
      </c>
      <c r="E786" s="1">
        <v>6668206.8200000003</v>
      </c>
      <c r="F786" s="12">
        <v>0.87605734135091007</v>
      </c>
      <c r="G786" s="28">
        <v>2</v>
      </c>
      <c r="H786" s="1">
        <v>18988.62</v>
      </c>
      <c r="I786" s="1">
        <v>1234556.28</v>
      </c>
      <c r="J786" s="1">
        <v>1253544.9000000001</v>
      </c>
      <c r="K786" s="30">
        <v>0.9</v>
      </c>
      <c r="L786" s="1">
        <v>1791651.63</v>
      </c>
      <c r="M786" s="1">
        <v>441217.48</v>
      </c>
      <c r="N786" s="1">
        <v>202703.94</v>
      </c>
      <c r="O786" s="1">
        <v>81026.64</v>
      </c>
      <c r="P786" s="1">
        <v>57721.06</v>
      </c>
      <c r="Q786" s="1">
        <v>144031.9</v>
      </c>
      <c r="R786" s="1">
        <v>45389.21</v>
      </c>
      <c r="S786" s="1">
        <v>74298.41</v>
      </c>
      <c r="T786" s="1">
        <v>89298.01</v>
      </c>
      <c r="U786" s="1">
        <v>53617.41</v>
      </c>
      <c r="V786" s="1">
        <v>133348.09</v>
      </c>
      <c r="W786" s="1">
        <v>115013.23</v>
      </c>
      <c r="X786" s="1">
        <v>89153.37</v>
      </c>
      <c r="Y786" s="1">
        <v>3318470.38</v>
      </c>
      <c r="Z786" s="1">
        <v>56740.5</v>
      </c>
      <c r="AA786" s="1">
        <v>79263.75</v>
      </c>
      <c r="AB786" s="1">
        <v>170575.59</v>
      </c>
      <c r="AC786" s="1">
        <v>18389.189999999999</v>
      </c>
      <c r="AD786" s="1">
        <v>362076.81</v>
      </c>
      <c r="AE786" s="1">
        <v>230982.9</v>
      </c>
      <c r="AF786" s="1">
        <v>778052.97</v>
      </c>
      <c r="AG786" s="1">
        <v>559919.13</v>
      </c>
      <c r="AH786" s="1">
        <v>1467807.8336099999</v>
      </c>
      <c r="AI786" s="1">
        <v>3723808.6736099999</v>
      </c>
      <c r="AJ786" s="1">
        <v>573343.23</v>
      </c>
      <c r="AK786" s="1">
        <v>3150465.4436099995</v>
      </c>
      <c r="AL786" s="33">
        <v>3666474.3436099994</v>
      </c>
      <c r="AM786" s="1">
        <v>43754.32</v>
      </c>
      <c r="AN786" s="1">
        <v>43754.32</v>
      </c>
      <c r="AO786" s="1">
        <v>45041.22</v>
      </c>
      <c r="AP786" s="1">
        <v>45041.22</v>
      </c>
      <c r="AQ786" s="1">
        <v>0</v>
      </c>
      <c r="AR786" s="1">
        <v>0</v>
      </c>
      <c r="AS786" s="1">
        <v>0</v>
      </c>
      <c r="AT786" s="1">
        <v>0</v>
      </c>
      <c r="AU786" s="1">
        <v>643.44000000000005</v>
      </c>
      <c r="AV786" s="1">
        <v>288907.25</v>
      </c>
      <c r="AW786" s="1">
        <v>114639.12</v>
      </c>
      <c r="AX786" s="1">
        <v>44884.28</v>
      </c>
      <c r="AY786" s="1">
        <v>626665.17000000004</v>
      </c>
      <c r="AZ786" s="1">
        <v>7611610</v>
      </c>
      <c r="BA786" s="1">
        <v>46591.089999999989</v>
      </c>
      <c r="BB786" s="1">
        <v>16.43</v>
      </c>
      <c r="BC786" s="1">
        <v>157412.98999999996</v>
      </c>
    </row>
    <row r="787" spans="1:55" x14ac:dyDescent="0.25">
      <c r="A787" s="10" t="s">
        <v>1588</v>
      </c>
      <c r="B787" s="10" t="s">
        <v>1589</v>
      </c>
      <c r="C787">
        <v>928.83</v>
      </c>
      <c r="D787" s="1">
        <v>13001585.609999999</v>
      </c>
      <c r="E787" s="1">
        <v>10518701.08</v>
      </c>
      <c r="F787" s="12">
        <v>0.80903217465334987</v>
      </c>
      <c r="G787" s="28">
        <v>2</v>
      </c>
      <c r="H787" s="1">
        <v>53915.25</v>
      </c>
      <c r="I787" s="1">
        <v>2898994.15</v>
      </c>
      <c r="J787" s="1">
        <v>2952909.4</v>
      </c>
      <c r="K787" s="30">
        <v>0.9</v>
      </c>
      <c r="L787" s="1">
        <v>2870591.72</v>
      </c>
      <c r="M787" s="1">
        <v>956768.22</v>
      </c>
      <c r="N787" s="1">
        <v>326379.45</v>
      </c>
      <c r="O787" s="1">
        <v>108324.21</v>
      </c>
      <c r="P787" s="1">
        <v>95657.81</v>
      </c>
      <c r="Q787" s="1">
        <v>282292.40999999997</v>
      </c>
      <c r="R787" s="1">
        <v>67263.53</v>
      </c>
      <c r="S787" s="1">
        <v>118468.94</v>
      </c>
      <c r="T787" s="1">
        <v>108282.63</v>
      </c>
      <c r="U787" s="1">
        <v>78894.179999999993</v>
      </c>
      <c r="V787" s="1">
        <v>161697.69</v>
      </c>
      <c r="W787" s="1">
        <v>139464.85999999999</v>
      </c>
      <c r="X787" s="1">
        <v>142155.21</v>
      </c>
      <c r="Y787" s="1">
        <v>5456240.8600000013</v>
      </c>
      <c r="Z787" s="1">
        <v>83594.7</v>
      </c>
      <c r="AA787" s="1">
        <v>116103.75</v>
      </c>
      <c r="AB787" s="1">
        <v>249855.27000000002</v>
      </c>
      <c r="AC787" s="1">
        <v>26936.07</v>
      </c>
      <c r="AD787" s="1">
        <v>530361.93000000005</v>
      </c>
      <c r="AE787" s="1">
        <v>723558.57000000007</v>
      </c>
      <c r="AF787" s="1">
        <v>1139674.4100000001</v>
      </c>
      <c r="AG787" s="1">
        <v>820156.89</v>
      </c>
      <c r="AH787" s="1">
        <v>2513876.60733</v>
      </c>
      <c r="AI787" s="1">
        <v>6204118.1973299999</v>
      </c>
      <c r="AJ787" s="1">
        <v>839820.22</v>
      </c>
      <c r="AK787" s="1">
        <v>5364297.9773300011</v>
      </c>
      <c r="AL787" s="33">
        <v>6120136.1673300005</v>
      </c>
      <c r="AM787" s="1">
        <v>187886.23</v>
      </c>
      <c r="AN787" s="1">
        <v>187886.23</v>
      </c>
      <c r="AO787" s="1">
        <v>196251.03</v>
      </c>
      <c r="AP787" s="1">
        <v>196251.03</v>
      </c>
      <c r="AQ787" s="1">
        <v>0</v>
      </c>
      <c r="AR787" s="1">
        <v>0</v>
      </c>
      <c r="AS787" s="1">
        <v>0</v>
      </c>
      <c r="AT787" s="1">
        <v>0</v>
      </c>
      <c r="AU787" s="1">
        <v>0</v>
      </c>
      <c r="AV787" s="1">
        <v>423387.46</v>
      </c>
      <c r="AW787" s="1">
        <v>168001.21</v>
      </c>
      <c r="AX787" s="1">
        <v>65545.3</v>
      </c>
      <c r="AY787" s="1">
        <v>1425208.49</v>
      </c>
      <c r="AZ787" s="1">
        <v>13001585.609999999</v>
      </c>
      <c r="BA787" s="1">
        <v>501470.86999999994</v>
      </c>
      <c r="BB787" s="1">
        <v>0</v>
      </c>
      <c r="BC787" s="1">
        <v>265897.36</v>
      </c>
    </row>
    <row r="788" spans="1:55" x14ac:dyDescent="0.25">
      <c r="A788" s="10" t="s">
        <v>1590</v>
      </c>
      <c r="B788" s="10" t="s">
        <v>1591</v>
      </c>
      <c r="C788">
        <v>195.14</v>
      </c>
      <c r="D788" s="1">
        <v>2305838.77</v>
      </c>
      <c r="E788" s="1">
        <v>1685644.3199999998</v>
      </c>
      <c r="F788" s="12">
        <v>0.73103303749203585</v>
      </c>
      <c r="G788" s="28">
        <v>1</v>
      </c>
      <c r="H788" s="1">
        <v>8893.39</v>
      </c>
      <c r="I788" s="1">
        <v>129149.35999999999</v>
      </c>
      <c r="J788" s="1">
        <v>138042.75</v>
      </c>
      <c r="K788" s="30">
        <v>0.9</v>
      </c>
      <c r="L788" s="1">
        <v>559783.12</v>
      </c>
      <c r="M788" s="1">
        <v>111956.62</v>
      </c>
      <c r="N788" s="1">
        <v>58860</v>
      </c>
      <c r="O788" s="1">
        <v>26364.37</v>
      </c>
      <c r="P788" s="1">
        <v>18439.97</v>
      </c>
      <c r="Q788" s="1">
        <v>36010.17</v>
      </c>
      <c r="R788" s="1">
        <v>13671.45</v>
      </c>
      <c r="S788" s="1">
        <v>21957.599999999999</v>
      </c>
      <c r="T788" s="1">
        <v>30234.76</v>
      </c>
      <c r="U788" s="1">
        <v>16340.54</v>
      </c>
      <c r="V788" s="1">
        <v>45149.35</v>
      </c>
      <c r="W788" s="1">
        <v>38941.480000000003</v>
      </c>
      <c r="X788" s="1">
        <v>26347.73</v>
      </c>
      <c r="Y788" s="1">
        <v>1004057.1599999999</v>
      </c>
      <c r="Z788" s="1">
        <v>17517.599999999999</v>
      </c>
      <c r="AA788" s="1">
        <v>24392.5</v>
      </c>
      <c r="AB788" s="1">
        <v>52492.66</v>
      </c>
      <c r="AC788" s="1">
        <v>5659.06</v>
      </c>
      <c r="AD788" s="1">
        <v>111424.94</v>
      </c>
      <c r="AE788" s="1">
        <v>29207.11</v>
      </c>
      <c r="AF788" s="1">
        <v>239436.78</v>
      </c>
      <c r="AG788" s="1">
        <v>172308.62</v>
      </c>
      <c r="AH788" s="1">
        <v>452849.81514000002</v>
      </c>
      <c r="AI788" s="1">
        <v>1105289.0851400001</v>
      </c>
      <c r="AJ788" s="1">
        <v>176439.73</v>
      </c>
      <c r="AK788" s="1">
        <v>928849.35514000012</v>
      </c>
      <c r="AL788" s="33">
        <v>1087645.1051400001</v>
      </c>
      <c r="AM788" s="1">
        <v>16729.59</v>
      </c>
      <c r="AN788" s="1">
        <v>16729.59</v>
      </c>
      <c r="AO788" s="1">
        <v>17373.04</v>
      </c>
      <c r="AP788" s="1">
        <v>17373.04</v>
      </c>
      <c r="AQ788" s="1">
        <v>1286.8900000000001</v>
      </c>
      <c r="AR788" s="1">
        <v>1286.8900000000001</v>
      </c>
      <c r="AS788" s="1">
        <v>1930.33</v>
      </c>
      <c r="AT788" s="1">
        <v>1930.33</v>
      </c>
      <c r="AU788" s="1">
        <v>1930.33</v>
      </c>
      <c r="AV788" s="1">
        <v>88795.54</v>
      </c>
      <c r="AW788" s="1">
        <v>35234.29</v>
      </c>
      <c r="AX788" s="1">
        <v>13536.53</v>
      </c>
      <c r="AY788" s="1">
        <v>214136.39</v>
      </c>
      <c r="AZ788" s="1">
        <v>2305838.77</v>
      </c>
      <c r="BA788" s="1">
        <v>11028.59</v>
      </c>
      <c r="BB788" s="1">
        <v>102.00999999999999</v>
      </c>
      <c r="BC788" s="1">
        <v>25179.220000000005</v>
      </c>
    </row>
    <row r="789" spans="1:55" x14ac:dyDescent="0.25">
      <c r="A789" s="10" t="s">
        <v>1592</v>
      </c>
      <c r="B789" s="10" t="s">
        <v>1593</v>
      </c>
      <c r="C789">
        <v>1939.63</v>
      </c>
      <c r="D789" s="1">
        <v>24762676.34</v>
      </c>
      <c r="E789" s="1">
        <v>17372645.440000001</v>
      </c>
      <c r="F789" s="12">
        <v>0.70156574360007173</v>
      </c>
      <c r="G789" s="28">
        <v>1</v>
      </c>
      <c r="H789" s="1">
        <v>387856.11</v>
      </c>
      <c r="I789" s="1">
        <v>4815967.07</v>
      </c>
      <c r="J789" s="1">
        <v>5203823.1800000006</v>
      </c>
      <c r="K789" s="30">
        <v>0.9</v>
      </c>
      <c r="L789" s="1">
        <v>5725312.8700000001</v>
      </c>
      <c r="M789" s="1">
        <v>1402912.89</v>
      </c>
      <c r="N789" s="1">
        <v>622213.72</v>
      </c>
      <c r="O789" s="1">
        <v>251753.94</v>
      </c>
      <c r="P789" s="1">
        <v>193472.01</v>
      </c>
      <c r="Q789" s="1">
        <v>439337.07</v>
      </c>
      <c r="R789" s="1">
        <v>140542.5</v>
      </c>
      <c r="S789" s="1">
        <v>228767.61</v>
      </c>
      <c r="T789" s="1">
        <v>277737.93</v>
      </c>
      <c r="U789" s="1">
        <v>164682.04</v>
      </c>
      <c r="V789" s="1">
        <v>414744.07</v>
      </c>
      <c r="W789" s="1">
        <v>357718.32</v>
      </c>
      <c r="X789" s="1">
        <v>274506.62</v>
      </c>
      <c r="Y789" s="1">
        <v>10493701.589999998</v>
      </c>
      <c r="Z789" s="1">
        <v>172242</v>
      </c>
      <c r="AA789" s="1">
        <v>242453.75</v>
      </c>
      <c r="AB789" s="1">
        <v>521760.47</v>
      </c>
      <c r="AC789" s="1">
        <v>56249.270000000004</v>
      </c>
      <c r="AD789" s="1">
        <v>1107528.73</v>
      </c>
      <c r="AE789" s="1">
        <v>690978.40999999992</v>
      </c>
      <c r="AF789" s="1">
        <v>2379926.0099999998</v>
      </c>
      <c r="AG789" s="1">
        <v>1712693.29</v>
      </c>
      <c r="AH789" s="1">
        <v>4859781.9141299995</v>
      </c>
      <c r="AI789" s="1">
        <v>11743613.844129998</v>
      </c>
      <c r="AJ789" s="1">
        <v>1753755.25</v>
      </c>
      <c r="AK789" s="1">
        <v>9989858.5941300001</v>
      </c>
      <c r="AL789" s="33">
        <v>11568238.314130001</v>
      </c>
      <c r="AM789" s="1">
        <v>319149.21000000002</v>
      </c>
      <c r="AN789" s="1">
        <v>319149.21000000002</v>
      </c>
      <c r="AO789" s="1">
        <v>332661.58</v>
      </c>
      <c r="AP789" s="1">
        <v>332661.58</v>
      </c>
      <c r="AQ789" s="1">
        <v>4504.12</v>
      </c>
      <c r="AR789" s="1">
        <v>4504.12</v>
      </c>
      <c r="AS789" s="1">
        <v>4504.12</v>
      </c>
      <c r="AT789" s="1">
        <v>4504.12</v>
      </c>
      <c r="AU789" s="1">
        <v>5791.01</v>
      </c>
      <c r="AV789" s="1">
        <v>884738.25</v>
      </c>
      <c r="AW789" s="1">
        <v>351066.37</v>
      </c>
      <c r="AX789" s="1">
        <v>137502.65</v>
      </c>
      <c r="AY789" s="1">
        <v>2700736.3400000003</v>
      </c>
      <c r="AZ789" s="1">
        <v>24762676.34</v>
      </c>
      <c r="BA789" s="1">
        <v>502315.97000000003</v>
      </c>
      <c r="BB789" s="1">
        <v>1148.68</v>
      </c>
      <c r="BC789" s="1">
        <v>664822.61</v>
      </c>
    </row>
    <row r="790" spans="1:55" x14ac:dyDescent="0.25">
      <c r="A790" s="10" t="s">
        <v>1594</v>
      </c>
      <c r="B790" s="10" t="s">
        <v>1595</v>
      </c>
      <c r="C790">
        <v>639.79999999999995</v>
      </c>
      <c r="D790" s="1">
        <v>7839380.04</v>
      </c>
      <c r="E790" s="1">
        <v>5886142.2400000002</v>
      </c>
      <c r="F790" s="12">
        <v>0.75084282302507177</v>
      </c>
      <c r="G790" s="28">
        <v>2</v>
      </c>
      <c r="H790" s="1">
        <v>39743.81</v>
      </c>
      <c r="I790" s="1">
        <v>1811559.5799999998</v>
      </c>
      <c r="J790" s="1">
        <v>1851303.39</v>
      </c>
      <c r="K790" s="30">
        <v>0.9</v>
      </c>
      <c r="L790" s="1">
        <v>1837158.06</v>
      </c>
      <c r="M790" s="1">
        <v>442817.66</v>
      </c>
      <c r="N790" s="1">
        <v>203550.25</v>
      </c>
      <c r="O790" s="1">
        <v>82504.89</v>
      </c>
      <c r="P790" s="1">
        <v>60405.47</v>
      </c>
      <c r="Q790" s="1">
        <v>143185.53</v>
      </c>
      <c r="R790" s="1">
        <v>45936.07</v>
      </c>
      <c r="S790" s="1">
        <v>74809.05</v>
      </c>
      <c r="T790" s="1">
        <v>91407.42</v>
      </c>
      <c r="U790" s="1">
        <v>54128.05</v>
      </c>
      <c r="V790" s="1">
        <v>136498.04999999999</v>
      </c>
      <c r="W790" s="1">
        <v>117730.08</v>
      </c>
      <c r="X790" s="1">
        <v>89766.11</v>
      </c>
      <c r="Y790" s="1">
        <v>3379896.6899999995</v>
      </c>
      <c r="Z790" s="1">
        <v>57147.3</v>
      </c>
      <c r="AA790" s="1">
        <v>79975</v>
      </c>
      <c r="AB790" s="1">
        <v>172106.19999999998</v>
      </c>
      <c r="AC790" s="1">
        <v>18554.199999999997</v>
      </c>
      <c r="AD790" s="1">
        <v>365325.8</v>
      </c>
      <c r="AE790" s="1">
        <v>217444.53000000003</v>
      </c>
      <c r="AF790" s="1">
        <v>785034.6</v>
      </c>
      <c r="AG790" s="1">
        <v>564943.4</v>
      </c>
      <c r="AH790" s="1">
        <v>1524232.8768</v>
      </c>
      <c r="AI790" s="1">
        <v>3784763.9068</v>
      </c>
      <c r="AJ790" s="1">
        <v>578487.96</v>
      </c>
      <c r="AK790" s="1">
        <v>3206275.9468</v>
      </c>
      <c r="AL790" s="33">
        <v>3726915.1068000002</v>
      </c>
      <c r="AM790" s="1">
        <v>68848.72</v>
      </c>
      <c r="AN790" s="1">
        <v>68848.72</v>
      </c>
      <c r="AO790" s="1">
        <v>71422.5</v>
      </c>
      <c r="AP790" s="1">
        <v>71422.5</v>
      </c>
      <c r="AQ790" s="1">
        <v>0</v>
      </c>
      <c r="AR790" s="1">
        <v>0</v>
      </c>
      <c r="AS790" s="1">
        <v>0</v>
      </c>
      <c r="AT790" s="1">
        <v>0</v>
      </c>
      <c r="AU790" s="1">
        <v>0</v>
      </c>
      <c r="AV790" s="1">
        <v>291481.03000000003</v>
      </c>
      <c r="AW790" s="1">
        <v>115660.41</v>
      </c>
      <c r="AX790" s="1">
        <v>44884.28</v>
      </c>
      <c r="AY790" s="1">
        <v>732568.16</v>
      </c>
      <c r="AZ790" s="1">
        <v>7839380.04</v>
      </c>
      <c r="BA790" s="1">
        <v>75451.839999999997</v>
      </c>
      <c r="BB790" s="1">
        <v>64.11</v>
      </c>
      <c r="BC790" s="1">
        <v>182869.56000000003</v>
      </c>
    </row>
    <row r="791" spans="1:55" x14ac:dyDescent="0.25">
      <c r="A791" s="10" t="s">
        <v>1596</v>
      </c>
      <c r="B791" s="10" t="s">
        <v>1597</v>
      </c>
      <c r="C791">
        <v>4616.25</v>
      </c>
      <c r="D791" s="1">
        <v>56287894.82</v>
      </c>
      <c r="E791" s="1">
        <v>43833531.629999995</v>
      </c>
      <c r="F791" s="12">
        <v>0.77873815977969796</v>
      </c>
      <c r="G791" s="28">
        <v>2</v>
      </c>
      <c r="H791" s="1">
        <v>138235.09</v>
      </c>
      <c r="I791" s="1">
        <v>3638373.1300000008</v>
      </c>
      <c r="J791" s="1">
        <v>3776608.2200000007</v>
      </c>
      <c r="K791" s="30">
        <v>0.9</v>
      </c>
      <c r="L791" s="1">
        <v>13068651.51</v>
      </c>
      <c r="M791" s="1">
        <v>3135150.53</v>
      </c>
      <c r="N791" s="1">
        <v>1475146.86</v>
      </c>
      <c r="O791" s="1">
        <v>603304.37</v>
      </c>
      <c r="P791" s="1">
        <v>433087.38</v>
      </c>
      <c r="Q791" s="1">
        <v>1020107.18</v>
      </c>
      <c r="R791" s="1">
        <v>335770.81</v>
      </c>
      <c r="S791" s="1">
        <v>542812.43999999994</v>
      </c>
      <c r="T791" s="1">
        <v>668680.43000000005</v>
      </c>
      <c r="U791" s="1">
        <v>392683.69</v>
      </c>
      <c r="V791" s="1">
        <v>998535.73</v>
      </c>
      <c r="W791" s="1">
        <v>861240.81</v>
      </c>
      <c r="X791" s="1">
        <v>651340.49</v>
      </c>
      <c r="Y791" s="1">
        <v>24186512.229999997</v>
      </c>
      <c r="Z791" s="1">
        <v>411817.5</v>
      </c>
      <c r="AA791" s="1">
        <v>577031.25</v>
      </c>
      <c r="AB791" s="1">
        <v>1241771.25</v>
      </c>
      <c r="AC791" s="1">
        <v>133871.25</v>
      </c>
      <c r="AD791" s="1">
        <v>2635878.75</v>
      </c>
      <c r="AE791" s="1">
        <v>1533519.75</v>
      </c>
      <c r="AF791" s="1">
        <v>5664138.75</v>
      </c>
      <c r="AG791" s="1">
        <v>4076148.75</v>
      </c>
      <c r="AH791" s="1">
        <v>10938626.238749998</v>
      </c>
      <c r="AI791" s="1">
        <v>27212803.488749996</v>
      </c>
      <c r="AJ791" s="1">
        <v>4173874.76</v>
      </c>
      <c r="AK791" s="1">
        <v>23038928.728749998</v>
      </c>
      <c r="AL791" s="33">
        <v>26795416.008749999</v>
      </c>
      <c r="AM791" s="1">
        <v>321079.55</v>
      </c>
      <c r="AN791" s="1">
        <v>321079.55</v>
      </c>
      <c r="AO791" s="1">
        <v>334591.92</v>
      </c>
      <c r="AP791" s="1">
        <v>334591.92</v>
      </c>
      <c r="AQ791" s="1">
        <v>135767.1</v>
      </c>
      <c r="AR791" s="1">
        <v>135767.1</v>
      </c>
      <c r="AS791" s="1">
        <v>141558.12</v>
      </c>
      <c r="AT791" s="1">
        <v>141558.12</v>
      </c>
      <c r="AU791" s="1">
        <v>169869.74</v>
      </c>
      <c r="AV791" s="1">
        <v>2105998.75</v>
      </c>
      <c r="AW791" s="1">
        <v>835665.63</v>
      </c>
      <c r="AX791" s="1">
        <v>328438.98</v>
      </c>
      <c r="AY791" s="1">
        <v>5305966.4800000004</v>
      </c>
      <c r="AZ791" s="1">
        <v>56287894.82</v>
      </c>
      <c r="BA791" s="1">
        <v>206028.72999999998</v>
      </c>
      <c r="BB791" s="1">
        <v>92350.18</v>
      </c>
      <c r="BC791" s="1">
        <v>1103096.9000000001</v>
      </c>
    </row>
    <row r="792" spans="1:55" x14ac:dyDescent="0.25">
      <c r="A792" s="10" t="s">
        <v>1598</v>
      </c>
      <c r="B792" s="10" t="s">
        <v>1599</v>
      </c>
      <c r="C792">
        <v>695.45</v>
      </c>
      <c r="D792" s="1">
        <v>9688921.6199999992</v>
      </c>
      <c r="E792" s="1">
        <v>7209518.6599999992</v>
      </c>
      <c r="F792" s="12">
        <v>0.74409918283558163</v>
      </c>
      <c r="G792" s="28">
        <v>2</v>
      </c>
      <c r="H792" s="1">
        <v>51968.29</v>
      </c>
      <c r="I792" s="1">
        <v>1377817.0999999996</v>
      </c>
      <c r="J792" s="1">
        <v>1429785.3899999997</v>
      </c>
      <c r="K792" s="30">
        <v>0.9</v>
      </c>
      <c r="L792" s="1">
        <v>2225394.6</v>
      </c>
      <c r="M792" s="1">
        <v>537154.92000000004</v>
      </c>
      <c r="N792" s="1">
        <v>221710.82</v>
      </c>
      <c r="O792" s="1">
        <v>89610.39</v>
      </c>
      <c r="P792" s="1">
        <v>79097.81</v>
      </c>
      <c r="Q792" s="1">
        <v>154034.73000000001</v>
      </c>
      <c r="R792" s="1">
        <v>49764.07</v>
      </c>
      <c r="S792" s="1">
        <v>81702.720000000001</v>
      </c>
      <c r="T792" s="1">
        <v>99141.89</v>
      </c>
      <c r="U792" s="1">
        <v>58979.15</v>
      </c>
      <c r="V792" s="1">
        <v>148047.88</v>
      </c>
      <c r="W792" s="1">
        <v>127691.85</v>
      </c>
      <c r="X792" s="1">
        <v>98038.080000000002</v>
      </c>
      <c r="Y792" s="1">
        <v>3970368.91</v>
      </c>
      <c r="Z792" s="1">
        <v>62133.3</v>
      </c>
      <c r="AA792" s="1">
        <v>86931.25</v>
      </c>
      <c r="AB792" s="1">
        <v>187076.05</v>
      </c>
      <c r="AC792" s="1">
        <v>20168.05</v>
      </c>
      <c r="AD792" s="1">
        <v>397101.94999999995</v>
      </c>
      <c r="AE792" s="1">
        <v>238047.44999999998</v>
      </c>
      <c r="AF792" s="1">
        <v>853317.14999999991</v>
      </c>
      <c r="AG792" s="1">
        <v>614082.35</v>
      </c>
      <c r="AH792" s="1">
        <v>1944942.8209499998</v>
      </c>
      <c r="AI792" s="1">
        <v>4403800.3709499994</v>
      </c>
      <c r="AJ792" s="1">
        <v>628805.02</v>
      </c>
      <c r="AK792" s="1">
        <v>3774995.3509499994</v>
      </c>
      <c r="AL792" s="33">
        <v>4340919.8609499997</v>
      </c>
      <c r="AM792" s="1">
        <v>216841.3</v>
      </c>
      <c r="AN792" s="1">
        <v>216841.3</v>
      </c>
      <c r="AO792" s="1">
        <v>225849.54</v>
      </c>
      <c r="AP792" s="1">
        <v>225849.54</v>
      </c>
      <c r="AQ792" s="1">
        <v>0</v>
      </c>
      <c r="AR792" s="1">
        <v>0</v>
      </c>
      <c r="AS792" s="1">
        <v>0</v>
      </c>
      <c r="AT792" s="1">
        <v>0</v>
      </c>
      <c r="AU792" s="1">
        <v>0</v>
      </c>
      <c r="AV792" s="1">
        <v>317218.87</v>
      </c>
      <c r="AW792" s="1">
        <v>125873.25</v>
      </c>
      <c r="AX792" s="1">
        <v>49158.98</v>
      </c>
      <c r="AY792" s="1">
        <v>1377632.78</v>
      </c>
      <c r="AZ792" s="1">
        <v>9688921.6199999992</v>
      </c>
      <c r="BA792" s="1">
        <v>476031.90999999992</v>
      </c>
      <c r="BB792" s="1">
        <v>0</v>
      </c>
      <c r="BC792" s="1">
        <v>142824.66</v>
      </c>
    </row>
    <row r="793" spans="1:55" x14ac:dyDescent="0.25">
      <c r="A793" s="10" t="s">
        <v>1600</v>
      </c>
      <c r="B793" s="10" t="s">
        <v>1601</v>
      </c>
      <c r="C793">
        <v>665.62</v>
      </c>
      <c r="D793" s="1">
        <v>8284277.0899999999</v>
      </c>
      <c r="E793" s="1">
        <v>6673980.5499999998</v>
      </c>
      <c r="F793" s="12">
        <v>0.80562014977217522</v>
      </c>
      <c r="G793" s="28">
        <v>2</v>
      </c>
      <c r="H793" s="1">
        <v>24386.080000000002</v>
      </c>
      <c r="I793" s="1">
        <v>1897967.43</v>
      </c>
      <c r="J793" s="1">
        <v>1922353.51</v>
      </c>
      <c r="K793" s="30">
        <v>0.9</v>
      </c>
      <c r="L793" s="1">
        <v>1930349.68</v>
      </c>
      <c r="M793" s="1">
        <v>473551.51</v>
      </c>
      <c r="N793" s="1">
        <v>212875.06</v>
      </c>
      <c r="O793" s="1">
        <v>85408.79</v>
      </c>
      <c r="P793" s="1">
        <v>64045.51</v>
      </c>
      <c r="Q793" s="1">
        <v>149648.85999999999</v>
      </c>
      <c r="R793" s="1">
        <v>47576.639999999999</v>
      </c>
      <c r="S793" s="1">
        <v>78383.539999999994</v>
      </c>
      <c r="T793" s="1">
        <v>94219.95</v>
      </c>
      <c r="U793" s="1">
        <v>56170.62</v>
      </c>
      <c r="V793" s="1">
        <v>140697.99</v>
      </c>
      <c r="W793" s="1">
        <v>121352.54</v>
      </c>
      <c r="X793" s="1">
        <v>94055.28</v>
      </c>
      <c r="Y793" s="1">
        <v>3548335.97</v>
      </c>
      <c r="Z793" s="1">
        <v>59396.399999999994</v>
      </c>
      <c r="AA793" s="1">
        <v>83202.499999999985</v>
      </c>
      <c r="AB793" s="1">
        <v>179051.77999999997</v>
      </c>
      <c r="AC793" s="1">
        <v>19302.979999999996</v>
      </c>
      <c r="AD793" s="1">
        <v>380069.02</v>
      </c>
      <c r="AE793" s="1">
        <v>238778.49</v>
      </c>
      <c r="AF793" s="1">
        <v>816715.74</v>
      </c>
      <c r="AG793" s="1">
        <v>587742.46</v>
      </c>
      <c r="AH793" s="1">
        <v>1614451.4626199999</v>
      </c>
      <c r="AI793" s="1">
        <v>3978710.83262</v>
      </c>
      <c r="AJ793" s="1">
        <v>601833.63</v>
      </c>
      <c r="AK793" s="1">
        <v>3376877.2026199996</v>
      </c>
      <c r="AL793" s="33">
        <v>3918527.4626199994</v>
      </c>
      <c r="AM793" s="1">
        <v>75283.179999999993</v>
      </c>
      <c r="AN793" s="1">
        <v>75283.179999999993</v>
      </c>
      <c r="AO793" s="1">
        <v>78500.41</v>
      </c>
      <c r="AP793" s="1">
        <v>78500.41</v>
      </c>
      <c r="AQ793" s="1">
        <v>7077.9</v>
      </c>
      <c r="AR793" s="1">
        <v>7077.9</v>
      </c>
      <c r="AS793" s="1">
        <v>7721.35</v>
      </c>
      <c r="AT793" s="1">
        <v>7721.35</v>
      </c>
      <c r="AU793" s="1">
        <v>9008.24</v>
      </c>
      <c r="AV793" s="1">
        <v>303706.51</v>
      </c>
      <c r="AW793" s="1">
        <v>120511.51</v>
      </c>
      <c r="AX793" s="1">
        <v>47021.63</v>
      </c>
      <c r="AY793" s="1">
        <v>817413.57</v>
      </c>
      <c r="AZ793" s="1">
        <v>8284277.0899999999</v>
      </c>
      <c r="BA793" s="1">
        <v>101724.31999999999</v>
      </c>
      <c r="BB793" s="1">
        <v>3658.2400000000002</v>
      </c>
      <c r="BC793" s="1">
        <v>145830.79</v>
      </c>
    </row>
    <row r="794" spans="1:55" x14ac:dyDescent="0.25">
      <c r="A794" s="10" t="s">
        <v>1602</v>
      </c>
      <c r="B794" s="10" t="s">
        <v>1603</v>
      </c>
      <c r="C794">
        <v>860.45</v>
      </c>
      <c r="D794" s="1">
        <v>10676526.73</v>
      </c>
      <c r="E794" s="1">
        <v>8523229.3300000001</v>
      </c>
      <c r="F794" s="12">
        <v>0.79831480270175836</v>
      </c>
      <c r="G794" s="28">
        <v>2</v>
      </c>
      <c r="H794" s="1">
        <v>35911.839999999997</v>
      </c>
      <c r="I794" s="1">
        <v>1245694.0900000001</v>
      </c>
      <c r="J794" s="1">
        <v>1281605.9300000002</v>
      </c>
      <c r="K794" s="30">
        <v>0.9</v>
      </c>
      <c r="L794" s="1">
        <v>2492946.9</v>
      </c>
      <c r="M794" s="1">
        <v>601729.5</v>
      </c>
      <c r="N794" s="1">
        <v>274063.49</v>
      </c>
      <c r="O794" s="1">
        <v>111791.99</v>
      </c>
      <c r="P794" s="1">
        <v>82688.679999999993</v>
      </c>
      <c r="Q794" s="1">
        <v>192404.49</v>
      </c>
      <c r="R794" s="1">
        <v>61794.95</v>
      </c>
      <c r="S794" s="1">
        <v>100851.79</v>
      </c>
      <c r="T794" s="1">
        <v>123751.58</v>
      </c>
      <c r="U794" s="1">
        <v>73021.8</v>
      </c>
      <c r="V794" s="1">
        <v>184797.36</v>
      </c>
      <c r="W794" s="1">
        <v>159388.41</v>
      </c>
      <c r="X794" s="1">
        <v>121015.75</v>
      </c>
      <c r="Y794" s="1">
        <v>4580246.6900000004</v>
      </c>
      <c r="Z794" s="1">
        <v>76571.100000000006</v>
      </c>
      <c r="AA794" s="1">
        <v>107556.25</v>
      </c>
      <c r="AB794" s="1">
        <v>231461.05</v>
      </c>
      <c r="AC794" s="1">
        <v>24953.049999999996</v>
      </c>
      <c r="AD794" s="1">
        <v>491316.94999999995</v>
      </c>
      <c r="AE794" s="1">
        <v>292857.53999999998</v>
      </c>
      <c r="AF794" s="1">
        <v>1055772.1499999999</v>
      </c>
      <c r="AG794" s="1">
        <v>759777.34999999986</v>
      </c>
      <c r="AH794" s="1">
        <v>2082891.4219500001</v>
      </c>
      <c r="AI794" s="1">
        <v>5123156.8619499998</v>
      </c>
      <c r="AJ794" s="1">
        <v>777993.07</v>
      </c>
      <c r="AK794" s="1">
        <v>4345163.7919499986</v>
      </c>
      <c r="AL794" s="33">
        <v>5045357.5519499984</v>
      </c>
      <c r="AM794" s="1">
        <v>108098.92</v>
      </c>
      <c r="AN794" s="1">
        <v>108098.92</v>
      </c>
      <c r="AO794" s="1">
        <v>112603.05</v>
      </c>
      <c r="AP794" s="1">
        <v>112603.05</v>
      </c>
      <c r="AQ794" s="1">
        <v>0</v>
      </c>
      <c r="AR794" s="1">
        <v>0</v>
      </c>
      <c r="AS794" s="1">
        <v>0</v>
      </c>
      <c r="AT794" s="1">
        <v>0</v>
      </c>
      <c r="AU794" s="1">
        <v>0</v>
      </c>
      <c r="AV794" s="1">
        <v>392502.06</v>
      </c>
      <c r="AW794" s="1">
        <v>155745.81</v>
      </c>
      <c r="AX794" s="1">
        <v>61270.61</v>
      </c>
      <c r="AY794" s="1">
        <v>1050922.4200000002</v>
      </c>
      <c r="AZ794" s="1">
        <v>10676526.73</v>
      </c>
      <c r="BA794" s="1">
        <v>112117.08</v>
      </c>
      <c r="BB794" s="1">
        <v>0</v>
      </c>
      <c r="BC794" s="1">
        <v>186729.93999999994</v>
      </c>
    </row>
    <row r="795" spans="1:55" x14ac:dyDescent="0.25">
      <c r="A795" s="10" t="s">
        <v>1604</v>
      </c>
      <c r="B795" s="10" t="s">
        <v>1605</v>
      </c>
      <c r="C795">
        <v>84.63</v>
      </c>
      <c r="D795" s="1">
        <v>941053.45</v>
      </c>
      <c r="E795" s="1">
        <v>2132184.2599999998</v>
      </c>
      <c r="F795" s="12">
        <v>2.2657419299615764</v>
      </c>
      <c r="G795" s="28">
        <v>4</v>
      </c>
      <c r="H795" s="1">
        <v>72.41</v>
      </c>
      <c r="I795" s="1">
        <v>45780.530000000006</v>
      </c>
      <c r="J795" s="1">
        <v>45852.94000000001</v>
      </c>
      <c r="K795" s="30">
        <v>0.9</v>
      </c>
      <c r="L795" s="1">
        <v>231148.12</v>
      </c>
      <c r="M795" s="1">
        <v>46229.62</v>
      </c>
      <c r="N795" s="1">
        <v>25138.12</v>
      </c>
      <c r="O795" s="1">
        <v>11036.25</v>
      </c>
      <c r="P795" s="1">
        <v>7575.65</v>
      </c>
      <c r="Q795" s="1">
        <v>16004.52</v>
      </c>
      <c r="R795" s="1">
        <v>5468.58</v>
      </c>
      <c r="S795" s="1">
        <v>9191.5499999999993</v>
      </c>
      <c r="T795" s="1">
        <v>12656.41</v>
      </c>
      <c r="U795" s="1">
        <v>7148.98</v>
      </c>
      <c r="V795" s="1">
        <v>18899.73</v>
      </c>
      <c r="W795" s="1">
        <v>16301.08</v>
      </c>
      <c r="X795" s="1">
        <v>11029.28</v>
      </c>
      <c r="Y795" s="1">
        <v>417827.89</v>
      </c>
      <c r="Z795" s="1">
        <v>7436.7000000000007</v>
      </c>
      <c r="AA795" s="1">
        <v>10578.75</v>
      </c>
      <c r="AB795" s="1">
        <v>22765.47</v>
      </c>
      <c r="AC795" s="1">
        <v>2454.27</v>
      </c>
      <c r="AD795" s="1">
        <v>24161.86</v>
      </c>
      <c r="AE795" s="1">
        <v>13102.35</v>
      </c>
      <c r="AF795" s="1">
        <v>103841.01000000001</v>
      </c>
      <c r="AG795" s="1">
        <v>74728.290000000008</v>
      </c>
      <c r="AH795" s="1">
        <v>187732.25312999997</v>
      </c>
      <c r="AI795" s="1">
        <v>446800.95312999998</v>
      </c>
      <c r="AJ795" s="1">
        <v>76519.899999999994</v>
      </c>
      <c r="AK795" s="1">
        <v>370281.05313000001</v>
      </c>
      <c r="AL795" s="33">
        <v>439148.96313000005</v>
      </c>
      <c r="AM795" s="1">
        <v>5791.01</v>
      </c>
      <c r="AN795" s="1">
        <v>5791.01</v>
      </c>
      <c r="AO795" s="1">
        <v>6434.46</v>
      </c>
      <c r="AP795" s="1">
        <v>6434.46</v>
      </c>
      <c r="AQ795" s="1">
        <v>0</v>
      </c>
      <c r="AR795" s="1">
        <v>0</v>
      </c>
      <c r="AS795" s="1">
        <v>0</v>
      </c>
      <c r="AT795" s="1">
        <v>0</v>
      </c>
      <c r="AU795" s="1">
        <v>0</v>
      </c>
      <c r="AV795" s="1">
        <v>38606.76</v>
      </c>
      <c r="AW795" s="1">
        <v>15319.26</v>
      </c>
      <c r="AX795" s="1">
        <v>5699.59</v>
      </c>
      <c r="AY795" s="1">
        <v>84076.549999999988</v>
      </c>
      <c r="AZ795" s="1">
        <v>941053.45</v>
      </c>
      <c r="BA795" s="1">
        <v>5875.7999999999993</v>
      </c>
      <c r="BB795" s="1">
        <v>0</v>
      </c>
      <c r="BC795" s="1">
        <v>20118.769999999997</v>
      </c>
    </row>
    <row r="796" spans="1:55" x14ac:dyDescent="0.25">
      <c r="A796" s="143" t="s">
        <v>1606</v>
      </c>
      <c r="B796" s="10" t="s">
        <v>1607</v>
      </c>
      <c r="C796">
        <v>11.99</v>
      </c>
      <c r="D796" s="1">
        <v>145029.94</v>
      </c>
      <c r="E796" s="1">
        <v>113633.08</v>
      </c>
      <c r="F796" s="12">
        <v>0.78351463153056533</v>
      </c>
      <c r="G796" s="28">
        <v>2</v>
      </c>
      <c r="H796" s="1">
        <v>941.84</v>
      </c>
      <c r="I796" s="1">
        <v>99130.090000000011</v>
      </c>
      <c r="J796" s="1">
        <v>100071.93000000001</v>
      </c>
      <c r="K796" s="30">
        <v>0.9</v>
      </c>
      <c r="L796" s="1">
        <v>32495.62</v>
      </c>
      <c r="M796" s="1">
        <v>6499.12</v>
      </c>
      <c r="N796" s="1">
        <v>3065.62</v>
      </c>
      <c r="O796" s="1">
        <v>1226.25</v>
      </c>
      <c r="P796" s="1">
        <v>1161.48</v>
      </c>
      <c r="Q796" s="1">
        <v>2667.42</v>
      </c>
      <c r="R796" s="1">
        <v>546.85</v>
      </c>
      <c r="S796" s="1">
        <v>1276.5999999999999</v>
      </c>
      <c r="T796" s="1">
        <v>1406.26</v>
      </c>
      <c r="U796" s="1">
        <v>765.96</v>
      </c>
      <c r="V796" s="1">
        <v>2099.9699999999998</v>
      </c>
      <c r="W796" s="1">
        <v>1811.23</v>
      </c>
      <c r="X796" s="1">
        <v>1531.84</v>
      </c>
      <c r="Y796" s="1">
        <v>56554.22</v>
      </c>
      <c r="Z796" s="1">
        <v>1079.0999999999999</v>
      </c>
      <c r="AA796" s="1">
        <v>1498.75</v>
      </c>
      <c r="AB796" s="1">
        <v>3225.31</v>
      </c>
      <c r="AC796" s="1">
        <v>347.71</v>
      </c>
      <c r="AD796" s="1">
        <v>6846.29</v>
      </c>
      <c r="AE796" s="1">
        <v>2709.7400000000002</v>
      </c>
      <c r="AF796" s="1">
        <v>14711.73</v>
      </c>
      <c r="AG796" s="1">
        <v>10587.17</v>
      </c>
      <c r="AH796" s="1">
        <v>28425.914490000003</v>
      </c>
      <c r="AI796" s="1">
        <v>69431.714489999998</v>
      </c>
      <c r="AJ796" s="1">
        <v>10840.99</v>
      </c>
      <c r="AK796" s="1">
        <v>58590.724490000015</v>
      </c>
      <c r="AL796" s="33">
        <v>68347.614490000007</v>
      </c>
      <c r="AM796" s="1">
        <v>2573.7800000000002</v>
      </c>
      <c r="AN796" s="1">
        <v>2573.7800000000002</v>
      </c>
      <c r="AO796" s="1">
        <v>3217.23</v>
      </c>
      <c r="AP796" s="1">
        <v>3217.23</v>
      </c>
      <c r="AQ796" s="1">
        <v>0</v>
      </c>
      <c r="AR796" s="1">
        <v>0</v>
      </c>
      <c r="AS796" s="1">
        <v>0</v>
      </c>
      <c r="AT796" s="1">
        <v>0</v>
      </c>
      <c r="AU796" s="1">
        <v>643.44000000000005</v>
      </c>
      <c r="AV796" s="1">
        <v>5147.5600000000004</v>
      </c>
      <c r="AW796" s="1">
        <v>2042.56</v>
      </c>
      <c r="AX796" s="1">
        <v>712.44</v>
      </c>
      <c r="AY796" s="1">
        <v>20128.02</v>
      </c>
      <c r="AZ796" s="1">
        <v>145029.94</v>
      </c>
      <c r="BA796" s="1">
        <v>366.39</v>
      </c>
      <c r="BB796" s="1">
        <v>5.65</v>
      </c>
      <c r="BC796" s="1">
        <v>181.66000000000003</v>
      </c>
    </row>
    <row r="797" spans="1:55" x14ac:dyDescent="0.25">
      <c r="A797" s="10" t="s">
        <v>1608</v>
      </c>
      <c r="B797" s="10" t="s">
        <v>1609</v>
      </c>
      <c r="C797">
        <v>234.05</v>
      </c>
      <c r="D797" s="1">
        <v>2771895.24</v>
      </c>
      <c r="E797" s="1">
        <v>1944300.17</v>
      </c>
      <c r="F797" s="12">
        <v>0.70143349645493813</v>
      </c>
      <c r="G797" s="28">
        <v>1</v>
      </c>
      <c r="H797" s="1">
        <v>44113.93</v>
      </c>
      <c r="I797" s="1">
        <v>689659.93</v>
      </c>
      <c r="J797" s="1">
        <v>733773.8600000001</v>
      </c>
      <c r="K797" s="30">
        <v>0.9</v>
      </c>
      <c r="L797" s="1">
        <v>664627.5</v>
      </c>
      <c r="M797" s="1">
        <v>132925.5</v>
      </c>
      <c r="N797" s="1">
        <v>71122.5</v>
      </c>
      <c r="O797" s="1">
        <v>31269.37</v>
      </c>
      <c r="P797" s="1">
        <v>22117.95</v>
      </c>
      <c r="Q797" s="1">
        <v>44679.28</v>
      </c>
      <c r="R797" s="1">
        <v>16405.740000000002</v>
      </c>
      <c r="S797" s="1">
        <v>26298.06</v>
      </c>
      <c r="T797" s="1">
        <v>35859.83</v>
      </c>
      <c r="U797" s="1">
        <v>19659.71</v>
      </c>
      <c r="V797" s="1">
        <v>53549.23</v>
      </c>
      <c r="W797" s="1">
        <v>46186.41</v>
      </c>
      <c r="X797" s="1">
        <v>31556</v>
      </c>
      <c r="Y797" s="1">
        <v>1196257.0799999998</v>
      </c>
      <c r="Z797" s="1">
        <v>20952</v>
      </c>
      <c r="AA797" s="1">
        <v>29256.25</v>
      </c>
      <c r="AB797" s="1">
        <v>62959.45</v>
      </c>
      <c r="AC797" s="1">
        <v>6787.4499999999989</v>
      </c>
      <c r="AD797" s="1">
        <v>133642.54999999999</v>
      </c>
      <c r="AE797" s="1">
        <v>35929.479999999996</v>
      </c>
      <c r="AF797" s="1">
        <v>287179.34999999998</v>
      </c>
      <c r="AG797" s="1">
        <v>206666.15</v>
      </c>
      <c r="AH797" s="1">
        <v>544506.39855000004</v>
      </c>
      <c r="AI797" s="1">
        <v>1327879.0785500002</v>
      </c>
      <c r="AJ797" s="1">
        <v>211620.98</v>
      </c>
      <c r="AK797" s="1">
        <v>1116258.09855</v>
      </c>
      <c r="AL797" s="33">
        <v>1306716.9785500001</v>
      </c>
      <c r="AM797" s="1">
        <v>23164.05</v>
      </c>
      <c r="AN797" s="1">
        <v>23164.05</v>
      </c>
      <c r="AO797" s="1">
        <v>23807.5</v>
      </c>
      <c r="AP797" s="1">
        <v>23807.5</v>
      </c>
      <c r="AQ797" s="1">
        <v>1930.33</v>
      </c>
      <c r="AR797" s="1">
        <v>1930.33</v>
      </c>
      <c r="AS797" s="1">
        <v>1930.33</v>
      </c>
      <c r="AT797" s="1">
        <v>1930.33</v>
      </c>
      <c r="AU797" s="1">
        <v>2573.7800000000002</v>
      </c>
      <c r="AV797" s="1">
        <v>106168.59</v>
      </c>
      <c r="AW797" s="1">
        <v>42127.96</v>
      </c>
      <c r="AX797" s="1">
        <v>16386.32</v>
      </c>
      <c r="AY797" s="1">
        <v>268921.07</v>
      </c>
      <c r="AZ797" s="1">
        <v>2771895.24</v>
      </c>
      <c r="BA797" s="1">
        <v>44874.15</v>
      </c>
      <c r="BB797" s="1">
        <v>414.22</v>
      </c>
      <c r="BC797" s="1">
        <v>61301.149999999994</v>
      </c>
    </row>
    <row r="798" spans="1:55" x14ac:dyDescent="0.25">
      <c r="A798" s="10" t="s">
        <v>1610</v>
      </c>
      <c r="B798" s="10" t="s">
        <v>1611</v>
      </c>
      <c r="C798">
        <v>1739.5</v>
      </c>
      <c r="D798" s="1">
        <v>25431427.870000001</v>
      </c>
      <c r="E798" s="1">
        <v>17205920.93</v>
      </c>
      <c r="F798" s="12">
        <v>0.67656134047812699</v>
      </c>
      <c r="G798" s="28">
        <v>1</v>
      </c>
      <c r="H798" s="1">
        <v>675138.77</v>
      </c>
      <c r="I798" s="1">
        <v>7379606.6600000001</v>
      </c>
      <c r="J798" s="1">
        <v>8054745.4299999997</v>
      </c>
      <c r="K798" s="30">
        <v>0.9</v>
      </c>
      <c r="L798" s="1">
        <v>5499915.8700000001</v>
      </c>
      <c r="M798" s="1">
        <v>1833121.95</v>
      </c>
      <c r="N798" s="1">
        <v>611258.06999999995</v>
      </c>
      <c r="O798" s="1">
        <v>203283.75</v>
      </c>
      <c r="P798" s="1">
        <v>191149.07</v>
      </c>
      <c r="Q798" s="1">
        <v>528822.72</v>
      </c>
      <c r="R798" s="1">
        <v>126324.19</v>
      </c>
      <c r="S798" s="1">
        <v>221873.94</v>
      </c>
      <c r="T798" s="1">
        <v>203205.72</v>
      </c>
      <c r="U798" s="1">
        <v>147830.85</v>
      </c>
      <c r="V798" s="1">
        <v>303445.65999999997</v>
      </c>
      <c r="W798" s="1">
        <v>261723.02</v>
      </c>
      <c r="X798" s="1">
        <v>266234.65999999997</v>
      </c>
      <c r="Y798" s="1">
        <v>10398189.470000001</v>
      </c>
      <c r="Z798" s="1">
        <v>156555</v>
      </c>
      <c r="AA798" s="1">
        <v>217437.5</v>
      </c>
      <c r="AB798" s="1">
        <v>467925.5</v>
      </c>
      <c r="AC798" s="1">
        <v>50445.5</v>
      </c>
      <c r="AD798" s="1">
        <v>993254.5</v>
      </c>
      <c r="AE798" s="1">
        <v>1355070.5</v>
      </c>
      <c r="AF798" s="1">
        <v>2134366.5</v>
      </c>
      <c r="AG798" s="1">
        <v>1535978.5</v>
      </c>
      <c r="AH798" s="1">
        <v>4975512.2534999996</v>
      </c>
      <c r="AI798" s="1">
        <v>11886545.7535</v>
      </c>
      <c r="AJ798" s="1">
        <v>1572803.71</v>
      </c>
      <c r="AK798" s="1">
        <v>10313742.043499999</v>
      </c>
      <c r="AL798" s="33">
        <v>11729265.373499999</v>
      </c>
      <c r="AM798" s="1">
        <v>442690.84</v>
      </c>
      <c r="AN798" s="1">
        <v>442690.84</v>
      </c>
      <c r="AO798" s="1">
        <v>461350.78</v>
      </c>
      <c r="AP798" s="1">
        <v>461350.78</v>
      </c>
      <c r="AQ798" s="1">
        <v>49545.34</v>
      </c>
      <c r="AR798" s="1">
        <v>49545.34</v>
      </c>
      <c r="AS798" s="1">
        <v>51475.68</v>
      </c>
      <c r="AT798" s="1">
        <v>51475.68</v>
      </c>
      <c r="AU798" s="1">
        <v>62414.26</v>
      </c>
      <c r="AV798" s="1">
        <v>793368.91</v>
      </c>
      <c r="AW798" s="1">
        <v>314810.78999999998</v>
      </c>
      <c r="AX798" s="1">
        <v>123253.67</v>
      </c>
      <c r="AY798" s="1">
        <v>3303972.91</v>
      </c>
      <c r="AZ798" s="1">
        <v>25431427.870000001</v>
      </c>
      <c r="BA798" s="1">
        <v>1715044.9000000001</v>
      </c>
      <c r="BB798" s="1">
        <v>74547.459999999992</v>
      </c>
      <c r="BC798" s="1">
        <v>659232.52999999991</v>
      </c>
    </row>
    <row r="799" spans="1:55" x14ac:dyDescent="0.25">
      <c r="A799" s="10" t="s">
        <v>1612</v>
      </c>
      <c r="B799" s="10" t="s">
        <v>1613</v>
      </c>
      <c r="C799">
        <v>601.25</v>
      </c>
      <c r="D799" s="1">
        <v>8388567.2800000003</v>
      </c>
      <c r="E799" s="1">
        <v>5555250.4699999997</v>
      </c>
      <c r="F799" s="12">
        <v>0.66224067645553886</v>
      </c>
      <c r="G799" s="28">
        <v>1</v>
      </c>
      <c r="H799" s="1">
        <v>263677.26</v>
      </c>
      <c r="I799" s="1">
        <v>3081120.8499999996</v>
      </c>
      <c r="J799" s="1">
        <v>3344798.1099999994</v>
      </c>
      <c r="K799" s="30">
        <v>0.9</v>
      </c>
      <c r="L799" s="1">
        <v>1894556.25</v>
      </c>
      <c r="M799" s="1">
        <v>378911.25</v>
      </c>
      <c r="N799" s="1">
        <v>183937.5</v>
      </c>
      <c r="O799" s="1">
        <v>80932.5</v>
      </c>
      <c r="P799" s="1">
        <v>71500.91</v>
      </c>
      <c r="Q799" s="1">
        <v>113365.35</v>
      </c>
      <c r="R799" s="1">
        <v>43748.639999999999</v>
      </c>
      <c r="S799" s="1">
        <v>67915.38</v>
      </c>
      <c r="T799" s="1">
        <v>92813.68</v>
      </c>
      <c r="U799" s="1">
        <v>51064.2</v>
      </c>
      <c r="V799" s="1">
        <v>138598.01999999999</v>
      </c>
      <c r="W799" s="1">
        <v>119541.31</v>
      </c>
      <c r="X799" s="1">
        <v>81494.149999999994</v>
      </c>
      <c r="Y799" s="1">
        <v>3318379.1400000006</v>
      </c>
      <c r="Z799" s="1">
        <v>53640</v>
      </c>
      <c r="AA799" s="1">
        <v>75156.25</v>
      </c>
      <c r="AB799" s="1">
        <v>161736.25</v>
      </c>
      <c r="AC799" s="1">
        <v>17436.25</v>
      </c>
      <c r="AD799" s="1">
        <v>343313.75</v>
      </c>
      <c r="AE799" s="1">
        <v>91134.5</v>
      </c>
      <c r="AF799" s="1">
        <v>737733.75</v>
      </c>
      <c r="AG799" s="1">
        <v>530903.75</v>
      </c>
      <c r="AH799" s="1">
        <v>1712411.01975</v>
      </c>
      <c r="AI799" s="1">
        <v>3723465.51975</v>
      </c>
      <c r="AJ799" s="1">
        <v>543632.21</v>
      </c>
      <c r="AK799" s="1">
        <v>3179833.30975</v>
      </c>
      <c r="AL799" s="33">
        <v>3669102.28975</v>
      </c>
      <c r="AM799" s="1">
        <v>178234.54</v>
      </c>
      <c r="AN799" s="1">
        <v>178234.54</v>
      </c>
      <c r="AO799" s="1">
        <v>185955.89</v>
      </c>
      <c r="AP799" s="1">
        <v>185955.89</v>
      </c>
      <c r="AQ799" s="1">
        <v>46328.11</v>
      </c>
      <c r="AR799" s="1">
        <v>46328.11</v>
      </c>
      <c r="AS799" s="1">
        <v>48258.45</v>
      </c>
      <c r="AT799" s="1">
        <v>48258.45</v>
      </c>
      <c r="AU799" s="1">
        <v>57910.14</v>
      </c>
      <c r="AV799" s="1">
        <v>274107.99</v>
      </c>
      <c r="AW799" s="1">
        <v>108766.74</v>
      </c>
      <c r="AX799" s="1">
        <v>42746.94</v>
      </c>
      <c r="AY799" s="1">
        <v>1401085.7899999998</v>
      </c>
      <c r="AZ799" s="1">
        <v>8388567.2800000003</v>
      </c>
      <c r="BA799" s="1">
        <v>724760.96000000008</v>
      </c>
      <c r="BB799" s="1">
        <v>56815.55</v>
      </c>
      <c r="BC799" s="1">
        <v>219547.61</v>
      </c>
    </row>
    <row r="800" spans="1:55" x14ac:dyDescent="0.25">
      <c r="A800" s="10" t="s">
        <v>1614</v>
      </c>
      <c r="B800" s="10" t="s">
        <v>1615</v>
      </c>
      <c r="C800">
        <v>263</v>
      </c>
      <c r="D800" s="1">
        <v>3540608.32</v>
      </c>
      <c r="E800" s="1">
        <v>2750631.4400000004</v>
      </c>
      <c r="F800" s="12">
        <v>0.77688103043264622</v>
      </c>
      <c r="G800" s="28">
        <v>2</v>
      </c>
      <c r="H800" s="1">
        <v>22317.95</v>
      </c>
      <c r="I800" s="1">
        <v>2108912.38</v>
      </c>
      <c r="J800" s="1">
        <v>2131230.33</v>
      </c>
      <c r="K800" s="30">
        <v>0.9</v>
      </c>
      <c r="L800" s="1">
        <v>832623.75</v>
      </c>
      <c r="M800" s="1">
        <v>166524.75</v>
      </c>
      <c r="N800" s="1">
        <v>80319.37</v>
      </c>
      <c r="O800" s="1">
        <v>35561.25</v>
      </c>
      <c r="P800" s="1">
        <v>29891.119999999999</v>
      </c>
      <c r="Q800" s="1">
        <v>48013.56</v>
      </c>
      <c r="R800" s="1">
        <v>18593.169999999998</v>
      </c>
      <c r="S800" s="1">
        <v>29617.23</v>
      </c>
      <c r="T800" s="1">
        <v>40781.769999999997</v>
      </c>
      <c r="U800" s="1">
        <v>22212.92</v>
      </c>
      <c r="V800" s="1">
        <v>60899.13</v>
      </c>
      <c r="W800" s="1">
        <v>52525.72</v>
      </c>
      <c r="X800" s="1">
        <v>35538.800000000003</v>
      </c>
      <c r="Y800" s="1">
        <v>1453102.54</v>
      </c>
      <c r="Z800" s="1">
        <v>23580</v>
      </c>
      <c r="AA800" s="1">
        <v>32875</v>
      </c>
      <c r="AB800" s="1">
        <v>70747</v>
      </c>
      <c r="AC800" s="1">
        <v>7627</v>
      </c>
      <c r="AD800" s="1">
        <v>150173</v>
      </c>
      <c r="AE800" s="1">
        <v>38759</v>
      </c>
      <c r="AF800" s="1">
        <v>322701</v>
      </c>
      <c r="AG800" s="1">
        <v>232229</v>
      </c>
      <c r="AH800" s="1">
        <v>717455.72699999996</v>
      </c>
      <c r="AI800" s="1">
        <v>1596146.727</v>
      </c>
      <c r="AJ800" s="1">
        <v>237796.71</v>
      </c>
      <c r="AK800" s="1">
        <v>1358350.017</v>
      </c>
      <c r="AL800" s="33">
        <v>1572367.047</v>
      </c>
      <c r="AM800" s="1">
        <v>73996.289999999994</v>
      </c>
      <c r="AN800" s="1">
        <v>73996.289999999994</v>
      </c>
      <c r="AO800" s="1">
        <v>77213.52</v>
      </c>
      <c r="AP800" s="1">
        <v>77213.52</v>
      </c>
      <c r="AQ800" s="1">
        <v>5147.5600000000004</v>
      </c>
      <c r="AR800" s="1">
        <v>5147.5600000000004</v>
      </c>
      <c r="AS800" s="1">
        <v>5147.5600000000004</v>
      </c>
      <c r="AT800" s="1">
        <v>5147.5600000000004</v>
      </c>
      <c r="AU800" s="1">
        <v>6434.46</v>
      </c>
      <c r="AV800" s="1">
        <v>119680.95</v>
      </c>
      <c r="AW800" s="1">
        <v>47489.7</v>
      </c>
      <c r="AX800" s="1">
        <v>18523.669999999998</v>
      </c>
      <c r="AY800" s="1">
        <v>515138.64</v>
      </c>
      <c r="AZ800" s="1">
        <v>3540608.32</v>
      </c>
      <c r="BA800" s="1">
        <v>873699.52999999991</v>
      </c>
      <c r="BB800" s="1">
        <v>3233.8199999999997</v>
      </c>
      <c r="BC800" s="1">
        <v>123957.76999999997</v>
      </c>
    </row>
    <row r="801" spans="1:55" x14ac:dyDescent="0.25">
      <c r="A801" s="10" t="s">
        <v>1616</v>
      </c>
      <c r="B801" s="10" t="s">
        <v>1617</v>
      </c>
      <c r="C801">
        <v>2567.5500000000002</v>
      </c>
      <c r="D801" s="1">
        <v>37274776.770000003</v>
      </c>
      <c r="E801" s="1">
        <v>26554725.259999998</v>
      </c>
      <c r="F801" s="12">
        <v>0.71240467579063105</v>
      </c>
      <c r="G801" s="28">
        <v>1</v>
      </c>
      <c r="H801" s="1">
        <v>542941.81000000006</v>
      </c>
      <c r="I801" s="1">
        <v>14176817.630000001</v>
      </c>
      <c r="J801" s="1">
        <v>14719759.440000001</v>
      </c>
      <c r="K801" s="30">
        <v>0.9</v>
      </c>
      <c r="L801" s="1">
        <v>8153949.3700000001</v>
      </c>
      <c r="M801" s="1">
        <v>1630789.87</v>
      </c>
      <c r="N801" s="1">
        <v>786639.37</v>
      </c>
      <c r="O801" s="1">
        <v>349481.25</v>
      </c>
      <c r="P801" s="1">
        <v>321359.78999999998</v>
      </c>
      <c r="Q801" s="1">
        <v>484803.58</v>
      </c>
      <c r="R801" s="1">
        <v>187025.43</v>
      </c>
      <c r="S801" s="1">
        <v>291065.94</v>
      </c>
      <c r="T801" s="1">
        <v>400786.38</v>
      </c>
      <c r="U801" s="1">
        <v>218299.45</v>
      </c>
      <c r="V801" s="1">
        <v>598491.44999999995</v>
      </c>
      <c r="W801" s="1">
        <v>516201.12</v>
      </c>
      <c r="X801" s="1">
        <v>349260.66</v>
      </c>
      <c r="Y801" s="1">
        <v>14288153.659999996</v>
      </c>
      <c r="Z801" s="1">
        <v>228402.00000000003</v>
      </c>
      <c r="AA801" s="1">
        <v>320943.75</v>
      </c>
      <c r="AB801" s="1">
        <v>690670.95000000007</v>
      </c>
      <c r="AC801" s="1">
        <v>74458.950000000012</v>
      </c>
      <c r="AD801" s="1">
        <v>1466071.0499999998</v>
      </c>
      <c r="AE801" s="1">
        <v>387038.56000000006</v>
      </c>
      <c r="AF801" s="1">
        <v>3150383.85</v>
      </c>
      <c r="AG801" s="1">
        <v>2267146.6500000004</v>
      </c>
      <c r="AH801" s="1">
        <v>7672450.7260499997</v>
      </c>
      <c r="AI801" s="1">
        <v>16257566.486050002</v>
      </c>
      <c r="AJ801" s="1">
        <v>2321501.6800000002</v>
      </c>
      <c r="AK801" s="1">
        <v>13936064.806049999</v>
      </c>
      <c r="AL801" s="33">
        <v>16025416.316049999</v>
      </c>
      <c r="AM801" s="1">
        <v>832619.12</v>
      </c>
      <c r="AN801" s="1">
        <v>832619.12</v>
      </c>
      <c r="AO801" s="1">
        <v>867365.2</v>
      </c>
      <c r="AP801" s="1">
        <v>867365.2</v>
      </c>
      <c r="AQ801" s="1">
        <v>326870.56</v>
      </c>
      <c r="AR801" s="1">
        <v>326870.56</v>
      </c>
      <c r="AS801" s="1">
        <v>340382.93</v>
      </c>
      <c r="AT801" s="1">
        <v>340382.93</v>
      </c>
      <c r="AU801" s="1">
        <v>408588.21</v>
      </c>
      <c r="AV801" s="1">
        <v>1171071.72</v>
      </c>
      <c r="AW801" s="1">
        <v>464684.22</v>
      </c>
      <c r="AX801" s="1">
        <v>182386.94</v>
      </c>
      <c r="AY801" s="1">
        <v>6961206.709999999</v>
      </c>
      <c r="AZ801" s="1">
        <v>37274776.770000003</v>
      </c>
      <c r="BA801" s="1">
        <v>3614637.9299999997</v>
      </c>
      <c r="BB801" s="1">
        <v>537315.58000000007</v>
      </c>
      <c r="BC801" s="1">
        <v>1137636.2000000002</v>
      </c>
    </row>
    <row r="802" spans="1:55" x14ac:dyDescent="0.25">
      <c r="A802" s="10" t="s">
        <v>1618</v>
      </c>
      <c r="B802" s="10" t="s">
        <v>1619</v>
      </c>
      <c r="C802">
        <v>6898.87</v>
      </c>
      <c r="D802" s="1">
        <v>97516547.439999998</v>
      </c>
      <c r="E802" s="1">
        <v>66488452.780000001</v>
      </c>
      <c r="F802" s="12">
        <v>0.68181713284003442</v>
      </c>
      <c r="G802" s="28">
        <v>1</v>
      </c>
      <c r="H802" s="1">
        <v>2281524.48</v>
      </c>
      <c r="I802" s="1">
        <v>24293510.470000003</v>
      </c>
      <c r="J802" s="1">
        <v>26575034.950000003</v>
      </c>
      <c r="K802" s="30">
        <v>0.9</v>
      </c>
      <c r="L802" s="1">
        <v>21539421.27</v>
      </c>
      <c r="M802" s="1">
        <v>5199108.72</v>
      </c>
      <c r="N802" s="1">
        <v>2209118.7799999998</v>
      </c>
      <c r="O802" s="1">
        <v>898646.67</v>
      </c>
      <c r="P802" s="1">
        <v>798722.52</v>
      </c>
      <c r="Q802" s="1">
        <v>1543596.1</v>
      </c>
      <c r="R802" s="1">
        <v>502015.64</v>
      </c>
      <c r="S802" s="1">
        <v>812176.1</v>
      </c>
      <c r="T802" s="1">
        <v>994231.47</v>
      </c>
      <c r="U802" s="1">
        <v>586727.65</v>
      </c>
      <c r="V802" s="1">
        <v>1484678.79</v>
      </c>
      <c r="W802" s="1">
        <v>1280541.02</v>
      </c>
      <c r="X802" s="1">
        <v>974559.78</v>
      </c>
      <c r="Y802" s="1">
        <v>38823544.510000005</v>
      </c>
      <c r="Z802" s="1">
        <v>617486.39999999991</v>
      </c>
      <c r="AA802" s="1">
        <v>862358.75</v>
      </c>
      <c r="AB802" s="1">
        <v>1855796.0299999998</v>
      </c>
      <c r="AC802" s="1">
        <v>200067.22999999998</v>
      </c>
      <c r="AD802" s="1">
        <v>3939254.77</v>
      </c>
      <c r="AE802" s="1">
        <v>2363103.4499999997</v>
      </c>
      <c r="AF802" s="1">
        <v>8464913.4900000002</v>
      </c>
      <c r="AG802" s="1">
        <v>6091702.21</v>
      </c>
      <c r="AH802" s="1">
        <v>19640223.470369998</v>
      </c>
      <c r="AI802" s="1">
        <v>44034905.800369993</v>
      </c>
      <c r="AJ802" s="1">
        <v>6237751.2800000003</v>
      </c>
      <c r="AK802" s="1">
        <v>37797154.520369999</v>
      </c>
      <c r="AL802" s="33">
        <v>43411130.670369998</v>
      </c>
      <c r="AM802" s="1">
        <v>1806152.92</v>
      </c>
      <c r="AN802" s="1">
        <v>1806152.92</v>
      </c>
      <c r="AO802" s="1">
        <v>1881436.1</v>
      </c>
      <c r="AP802" s="1">
        <v>1881436.1</v>
      </c>
      <c r="AQ802" s="1">
        <v>566232.48</v>
      </c>
      <c r="AR802" s="1">
        <v>566232.48</v>
      </c>
      <c r="AS802" s="1">
        <v>589396.53</v>
      </c>
      <c r="AT802" s="1">
        <v>589396.53</v>
      </c>
      <c r="AU802" s="1">
        <v>707790.6</v>
      </c>
      <c r="AV802" s="1">
        <v>3147737.83</v>
      </c>
      <c r="AW802" s="1">
        <v>1249030.33</v>
      </c>
      <c r="AX802" s="1">
        <v>490877.36</v>
      </c>
      <c r="AY802" s="1">
        <v>15281872.179999998</v>
      </c>
      <c r="AZ802" s="1">
        <v>97516547.439999998</v>
      </c>
      <c r="BA802" s="1">
        <v>5813287.959999999</v>
      </c>
      <c r="BB802" s="1">
        <v>736478.14999999991</v>
      </c>
      <c r="BC802" s="1">
        <v>2564480.37</v>
      </c>
    </row>
    <row r="803" spans="1:55" x14ac:dyDescent="0.25">
      <c r="A803" s="10" t="s">
        <v>1620</v>
      </c>
      <c r="B803" s="10" t="s">
        <v>1621</v>
      </c>
      <c r="C803">
        <v>5906.69</v>
      </c>
      <c r="D803" s="1">
        <v>84724749.430000007</v>
      </c>
      <c r="E803" s="1">
        <v>59300413</v>
      </c>
      <c r="F803" s="12">
        <v>0.69991842288060446</v>
      </c>
      <c r="G803" s="28">
        <v>1</v>
      </c>
      <c r="H803" s="1">
        <v>1590477.91</v>
      </c>
      <c r="I803" s="1">
        <v>32369876.899999999</v>
      </c>
      <c r="J803" s="1">
        <v>33960354.809999995</v>
      </c>
      <c r="K803" s="30">
        <v>0.9</v>
      </c>
      <c r="L803" s="1">
        <v>18817683.170000002</v>
      </c>
      <c r="M803" s="1">
        <v>4502488.7699999996</v>
      </c>
      <c r="N803" s="1">
        <v>1886430.14</v>
      </c>
      <c r="O803" s="1">
        <v>770586.11</v>
      </c>
      <c r="P803" s="1">
        <v>699707.74</v>
      </c>
      <c r="Q803" s="1">
        <v>1309248.28</v>
      </c>
      <c r="R803" s="1">
        <v>429830.38</v>
      </c>
      <c r="S803" s="1">
        <v>693962.47</v>
      </c>
      <c r="T803" s="1">
        <v>854307.81</v>
      </c>
      <c r="U803" s="1">
        <v>502216.4</v>
      </c>
      <c r="V803" s="1">
        <v>1275731.77</v>
      </c>
      <c r="W803" s="1">
        <v>1100323.44</v>
      </c>
      <c r="X803" s="1">
        <v>832710.94</v>
      </c>
      <c r="Y803" s="1">
        <v>33675227.419999994</v>
      </c>
      <c r="Z803" s="1">
        <v>526847.39999999991</v>
      </c>
      <c r="AA803" s="1">
        <v>738336.25</v>
      </c>
      <c r="AB803" s="1">
        <v>1588899.6099999999</v>
      </c>
      <c r="AC803" s="1">
        <v>171294.01</v>
      </c>
      <c r="AD803" s="1">
        <v>3372719.9899999998</v>
      </c>
      <c r="AE803" s="1">
        <v>1960445.7400000002</v>
      </c>
      <c r="AF803" s="1">
        <v>7247508.6299999999</v>
      </c>
      <c r="AG803" s="1">
        <v>5215607.2699999996</v>
      </c>
      <c r="AH803" s="1">
        <v>17136008.672189999</v>
      </c>
      <c r="AI803" s="1">
        <v>37957667.572190002</v>
      </c>
      <c r="AJ803" s="1">
        <v>5340651.8899999997</v>
      </c>
      <c r="AK803" s="1">
        <v>32617015.682189994</v>
      </c>
      <c r="AL803" s="33">
        <v>37423602.382189997</v>
      </c>
      <c r="AM803" s="1">
        <v>1841542.45</v>
      </c>
      <c r="AN803" s="1">
        <v>1841542.45</v>
      </c>
      <c r="AO803" s="1">
        <v>1918112.52</v>
      </c>
      <c r="AP803" s="1">
        <v>1918112.52</v>
      </c>
      <c r="AQ803" s="1">
        <v>360329.76</v>
      </c>
      <c r="AR803" s="1">
        <v>360329.76</v>
      </c>
      <c r="AS803" s="1">
        <v>375129.01</v>
      </c>
      <c r="AT803" s="1">
        <v>375129.01</v>
      </c>
      <c r="AU803" s="1">
        <v>450412.2</v>
      </c>
      <c r="AV803" s="1">
        <v>2695395.29</v>
      </c>
      <c r="AW803" s="1">
        <v>1069539.6599999999</v>
      </c>
      <c r="AX803" s="1">
        <v>420344.91</v>
      </c>
      <c r="AY803" s="1">
        <v>13625919.539999999</v>
      </c>
      <c r="AZ803" s="1">
        <v>84724749.430000007</v>
      </c>
      <c r="BA803" s="1">
        <v>8135300.0799999991</v>
      </c>
      <c r="BB803" s="1">
        <v>550516.78</v>
      </c>
      <c r="BC803" s="1">
        <v>2561329.66</v>
      </c>
    </row>
    <row r="804" spans="1:55" x14ac:dyDescent="0.25">
      <c r="A804" s="10" t="s">
        <v>1622</v>
      </c>
      <c r="B804" s="10" t="s">
        <v>1623</v>
      </c>
      <c r="C804">
        <v>1061.0999999999999</v>
      </c>
      <c r="D804" s="1">
        <v>12859454.640000001</v>
      </c>
      <c r="E804" s="1">
        <v>9919072.4699999988</v>
      </c>
      <c r="F804" s="12">
        <v>0.77134472243840024</v>
      </c>
      <c r="G804" s="28">
        <v>2</v>
      </c>
      <c r="H804" s="1">
        <v>45175.24</v>
      </c>
      <c r="I804" s="1">
        <v>2221136.42</v>
      </c>
      <c r="J804" s="1">
        <v>2266311.66</v>
      </c>
      <c r="K804" s="30">
        <v>0.9</v>
      </c>
      <c r="L804" s="1">
        <v>3020212.66</v>
      </c>
      <c r="M804" s="1">
        <v>733905.32</v>
      </c>
      <c r="N804" s="1">
        <v>339329.43</v>
      </c>
      <c r="O804" s="1">
        <v>137400.34</v>
      </c>
      <c r="P804" s="1">
        <v>98302.91</v>
      </c>
      <c r="Q804" s="1">
        <v>237810.4</v>
      </c>
      <c r="R804" s="1">
        <v>76560.12</v>
      </c>
      <c r="S804" s="1">
        <v>124851.96</v>
      </c>
      <c r="T804" s="1">
        <v>151876.94</v>
      </c>
      <c r="U804" s="1">
        <v>89872.99</v>
      </c>
      <c r="V804" s="1">
        <v>226796.76</v>
      </c>
      <c r="W804" s="1">
        <v>195613.05</v>
      </c>
      <c r="X804" s="1">
        <v>149814.44</v>
      </c>
      <c r="Y804" s="1">
        <v>5582347.3200000012</v>
      </c>
      <c r="Z804" s="1">
        <v>94929.299999999988</v>
      </c>
      <c r="AA804" s="1">
        <v>132637.5</v>
      </c>
      <c r="AB804" s="1">
        <v>285435.89999999997</v>
      </c>
      <c r="AC804" s="1">
        <v>30771.899999999994</v>
      </c>
      <c r="AD804" s="1">
        <v>605888.1</v>
      </c>
      <c r="AE804" s="1">
        <v>369171.05</v>
      </c>
      <c r="AF804" s="1">
        <v>1301969.6999999997</v>
      </c>
      <c r="AG804" s="1">
        <v>936951.29999999993</v>
      </c>
      <c r="AH804" s="1">
        <v>2490702.9410999999</v>
      </c>
      <c r="AI804" s="1">
        <v>6248457.6910999995</v>
      </c>
      <c r="AJ804" s="1">
        <v>959414.78</v>
      </c>
      <c r="AK804" s="1">
        <v>5289042.9110999992</v>
      </c>
      <c r="AL804" s="33">
        <v>6152516.211099999</v>
      </c>
      <c r="AM804" s="1">
        <v>91369.33</v>
      </c>
      <c r="AN804" s="1">
        <v>91369.33</v>
      </c>
      <c r="AO804" s="1">
        <v>95230</v>
      </c>
      <c r="AP804" s="1">
        <v>95230</v>
      </c>
      <c r="AQ804" s="1">
        <v>0</v>
      </c>
      <c r="AR804" s="1">
        <v>0</v>
      </c>
      <c r="AS804" s="1">
        <v>0</v>
      </c>
      <c r="AT804" s="1">
        <v>0</v>
      </c>
      <c r="AU804" s="1">
        <v>0</v>
      </c>
      <c r="AV804" s="1">
        <v>483871.39</v>
      </c>
      <c r="AW804" s="1">
        <v>192001.39</v>
      </c>
      <c r="AX804" s="1">
        <v>75519.59</v>
      </c>
      <c r="AY804" s="1">
        <v>1124591.03</v>
      </c>
      <c r="AZ804" s="1">
        <v>12859454.640000001</v>
      </c>
      <c r="BA804" s="1">
        <v>128666.18999999999</v>
      </c>
      <c r="BB804" s="1">
        <v>12.71</v>
      </c>
      <c r="BC804" s="1">
        <v>322766.31999999995</v>
      </c>
    </row>
    <row r="805" spans="1:55" x14ac:dyDescent="0.25">
      <c r="A805" s="10" t="s">
        <v>1624</v>
      </c>
      <c r="B805" s="10" t="s">
        <v>1625</v>
      </c>
      <c r="C805">
        <v>1344.22</v>
      </c>
      <c r="D805" s="1">
        <v>16909546.469999999</v>
      </c>
      <c r="E805" s="1">
        <v>12739885.49</v>
      </c>
      <c r="F805" s="12">
        <v>0.75341378981408014</v>
      </c>
      <c r="G805" s="28">
        <v>2</v>
      </c>
      <c r="H805" s="1">
        <v>91174.62</v>
      </c>
      <c r="I805" s="1">
        <v>5588056.5000000009</v>
      </c>
      <c r="J805" s="1">
        <v>5679231.120000001</v>
      </c>
      <c r="K805" s="30">
        <v>0.9</v>
      </c>
      <c r="L805" s="1">
        <v>3935925.45</v>
      </c>
      <c r="M805" s="1">
        <v>955584.79</v>
      </c>
      <c r="N805" s="1">
        <v>430365.46</v>
      </c>
      <c r="O805" s="1">
        <v>174315.78</v>
      </c>
      <c r="P805" s="1">
        <v>131528.25</v>
      </c>
      <c r="Q805" s="1">
        <v>305880.81</v>
      </c>
      <c r="R805" s="1">
        <v>97887.58</v>
      </c>
      <c r="S805" s="1">
        <v>158043.69</v>
      </c>
      <c r="T805" s="1">
        <v>192658.71</v>
      </c>
      <c r="U805" s="1">
        <v>114128.48</v>
      </c>
      <c r="V805" s="1">
        <v>287695.89</v>
      </c>
      <c r="W805" s="1">
        <v>248138.78</v>
      </c>
      <c r="X805" s="1">
        <v>189642.41</v>
      </c>
      <c r="Y805" s="1">
        <v>7221796.080000001</v>
      </c>
      <c r="Z805" s="1">
        <v>120612.6</v>
      </c>
      <c r="AA805" s="1">
        <v>168027.5</v>
      </c>
      <c r="AB805" s="1">
        <v>361595.17999999993</v>
      </c>
      <c r="AC805" s="1">
        <v>38982.379999999997</v>
      </c>
      <c r="AD805" s="1">
        <v>767549.62</v>
      </c>
      <c r="AE805" s="1">
        <v>471321.32</v>
      </c>
      <c r="AF805" s="1">
        <v>1649357.94</v>
      </c>
      <c r="AG805" s="1">
        <v>1186946.26</v>
      </c>
      <c r="AH805" s="1">
        <v>3307257.2062199996</v>
      </c>
      <c r="AI805" s="1">
        <v>8071650.0062199999</v>
      </c>
      <c r="AJ805" s="1">
        <v>1215403.3899999999</v>
      </c>
      <c r="AK805" s="1">
        <v>6856246.6162200002</v>
      </c>
      <c r="AL805" s="33">
        <v>7950109.66622</v>
      </c>
      <c r="AM805" s="1">
        <v>186599.34</v>
      </c>
      <c r="AN805" s="1">
        <v>186599.34</v>
      </c>
      <c r="AO805" s="1">
        <v>194320.69</v>
      </c>
      <c r="AP805" s="1">
        <v>194320.69</v>
      </c>
      <c r="AQ805" s="1">
        <v>4504.12</v>
      </c>
      <c r="AR805" s="1">
        <v>4504.12</v>
      </c>
      <c r="AS805" s="1">
        <v>4504.12</v>
      </c>
      <c r="AT805" s="1">
        <v>4504.12</v>
      </c>
      <c r="AU805" s="1">
        <v>5791.01</v>
      </c>
      <c r="AV805" s="1">
        <v>613204.03</v>
      </c>
      <c r="AW805" s="1">
        <v>243320.91</v>
      </c>
      <c r="AX805" s="1">
        <v>95468.160000000003</v>
      </c>
      <c r="AY805" s="1">
        <v>1737640.65</v>
      </c>
      <c r="AZ805" s="1">
        <v>16909546.469999999</v>
      </c>
      <c r="BA805" s="1">
        <v>274514.88</v>
      </c>
      <c r="BB805" s="1">
        <v>392</v>
      </c>
      <c r="BC805" s="1">
        <v>397579.67000000004</v>
      </c>
    </row>
    <row r="806" spans="1:55" x14ac:dyDescent="0.25">
      <c r="A806" s="10" t="s">
        <v>1626</v>
      </c>
      <c r="B806" s="10" t="s">
        <v>1627</v>
      </c>
      <c r="C806">
        <v>1045.3800000000001</v>
      </c>
      <c r="D806" s="1">
        <v>12406676.07</v>
      </c>
      <c r="E806" s="1">
        <v>11732629.43</v>
      </c>
      <c r="F806" s="12">
        <v>0.94567065052743005</v>
      </c>
      <c r="G806" s="28">
        <v>3</v>
      </c>
      <c r="H806" s="1">
        <v>20332.150000000001</v>
      </c>
      <c r="I806" s="1">
        <v>1337331.4499999997</v>
      </c>
      <c r="J806" s="1">
        <v>1357663.5999999996</v>
      </c>
      <c r="K806" s="30">
        <v>0.9</v>
      </c>
      <c r="L806" s="1">
        <v>2987070.59</v>
      </c>
      <c r="M806" s="1">
        <v>744435.68</v>
      </c>
      <c r="N806" s="1">
        <v>335797.45</v>
      </c>
      <c r="O806" s="1">
        <v>133740.42000000001</v>
      </c>
      <c r="P806" s="1">
        <v>96565.42</v>
      </c>
      <c r="Q806" s="1">
        <v>240836.85</v>
      </c>
      <c r="R806" s="1">
        <v>75466.399999999994</v>
      </c>
      <c r="S806" s="1">
        <v>123575.36</v>
      </c>
      <c r="T806" s="1">
        <v>146955</v>
      </c>
      <c r="U806" s="1">
        <v>88341.06</v>
      </c>
      <c r="V806" s="1">
        <v>219446.86</v>
      </c>
      <c r="W806" s="1">
        <v>189273.74</v>
      </c>
      <c r="X806" s="1">
        <v>148282.59</v>
      </c>
      <c r="Y806" s="1">
        <v>5529787.4200000009</v>
      </c>
      <c r="Z806" s="1">
        <v>93926.7</v>
      </c>
      <c r="AA806" s="1">
        <v>130672.5</v>
      </c>
      <c r="AB806" s="1">
        <v>281207.21999999997</v>
      </c>
      <c r="AC806" s="1">
        <v>30316.019999999997</v>
      </c>
      <c r="AD806" s="1">
        <v>298455.98</v>
      </c>
      <c r="AE806" s="1">
        <v>396683.4</v>
      </c>
      <c r="AF806" s="1">
        <v>1282681.26</v>
      </c>
      <c r="AG806" s="1">
        <v>923070.5399999998</v>
      </c>
      <c r="AH806" s="1">
        <v>2454574.5643799999</v>
      </c>
      <c r="AI806" s="1">
        <v>5891588.1843800005</v>
      </c>
      <c r="AJ806" s="1">
        <v>945201.23</v>
      </c>
      <c r="AK806" s="1">
        <v>4946386.9543799981</v>
      </c>
      <c r="AL806" s="33">
        <v>5797068.0543799978</v>
      </c>
      <c r="AM806" s="1">
        <v>83004.53</v>
      </c>
      <c r="AN806" s="1">
        <v>83004.53</v>
      </c>
      <c r="AO806" s="1">
        <v>86865.21</v>
      </c>
      <c r="AP806" s="1">
        <v>86865.21</v>
      </c>
      <c r="AQ806" s="1">
        <v>0</v>
      </c>
      <c r="AR806" s="1">
        <v>0</v>
      </c>
      <c r="AS806" s="1">
        <v>0</v>
      </c>
      <c r="AT806" s="1">
        <v>0</v>
      </c>
      <c r="AU806" s="1">
        <v>0</v>
      </c>
      <c r="AV806" s="1">
        <v>476793.48</v>
      </c>
      <c r="AW806" s="1">
        <v>189192.86</v>
      </c>
      <c r="AX806" s="1">
        <v>74094.69</v>
      </c>
      <c r="AY806" s="1">
        <v>1079820.51</v>
      </c>
      <c r="AZ806" s="1">
        <v>12406676.07</v>
      </c>
      <c r="BA806" s="1">
        <v>81454.149999999994</v>
      </c>
      <c r="BB806" s="1">
        <v>63.92</v>
      </c>
      <c r="BC806" s="1">
        <v>343626.97000000003</v>
      </c>
    </row>
    <row r="807" spans="1:55" x14ac:dyDescent="0.25">
      <c r="A807" s="143" t="s">
        <v>1628</v>
      </c>
      <c r="B807" s="10" t="s">
        <v>1629</v>
      </c>
      <c r="C807">
        <v>54.97</v>
      </c>
      <c r="D807" s="1">
        <v>746505.46</v>
      </c>
      <c r="E807" s="1">
        <v>440435.07999999996</v>
      </c>
      <c r="F807" s="12">
        <v>0.58999579185931206</v>
      </c>
      <c r="G807" s="28">
        <v>1</v>
      </c>
      <c r="H807" s="1">
        <v>42892.26</v>
      </c>
      <c r="I807" s="1">
        <v>365784.54000000004</v>
      </c>
      <c r="J807" s="1">
        <v>408676.80000000005</v>
      </c>
      <c r="K807" s="30">
        <v>0.93035000000000001</v>
      </c>
      <c r="L807" s="1">
        <v>168719.8</v>
      </c>
      <c r="M807" s="1">
        <v>47701.24</v>
      </c>
      <c r="N807" s="1">
        <v>17971.990000000002</v>
      </c>
      <c r="O807" s="1">
        <v>6170.82</v>
      </c>
      <c r="P807" s="1">
        <v>5795.77</v>
      </c>
      <c r="Q807" s="1">
        <v>14953.4</v>
      </c>
      <c r="R807" s="1">
        <v>3391.79</v>
      </c>
      <c r="S807" s="1">
        <v>6598.27</v>
      </c>
      <c r="T807" s="1">
        <v>6541.6</v>
      </c>
      <c r="U807" s="1">
        <v>4222.8900000000003</v>
      </c>
      <c r="V807" s="1">
        <v>9768.5300000000007</v>
      </c>
      <c r="W807" s="1">
        <v>8425.39</v>
      </c>
      <c r="X807" s="1">
        <v>7917.51</v>
      </c>
      <c r="Y807" s="1">
        <v>308179</v>
      </c>
      <c r="Z807" s="1">
        <v>4947.3</v>
      </c>
      <c r="AA807" s="1">
        <v>6871.25</v>
      </c>
      <c r="AB807" s="1">
        <v>14786.93</v>
      </c>
      <c r="AC807" s="1">
        <v>1594.13</v>
      </c>
      <c r="AD807" s="1">
        <v>31387.870000000003</v>
      </c>
      <c r="AE807" s="1">
        <v>30108.6</v>
      </c>
      <c r="AF807" s="1">
        <v>67448.19</v>
      </c>
      <c r="AG807" s="1">
        <v>48538.51</v>
      </c>
      <c r="AH807" s="1">
        <v>142576.29147000003</v>
      </c>
      <c r="AI807" s="1">
        <v>348259.07147000008</v>
      </c>
      <c r="AJ807" s="1">
        <v>49702.22</v>
      </c>
      <c r="AK807" s="1">
        <v>298556.85146999999</v>
      </c>
      <c r="AL807" s="33">
        <v>344797.31147000002</v>
      </c>
      <c r="AM807" s="1">
        <v>13302.88</v>
      </c>
      <c r="AN807" s="1">
        <v>13302.88</v>
      </c>
      <c r="AO807" s="1">
        <v>13968.03</v>
      </c>
      <c r="AP807" s="1">
        <v>13968.03</v>
      </c>
      <c r="AQ807" s="1">
        <v>0</v>
      </c>
      <c r="AR807" s="1">
        <v>0</v>
      </c>
      <c r="AS807" s="1">
        <v>0</v>
      </c>
      <c r="AT807" s="1">
        <v>0</v>
      </c>
      <c r="AU807" s="1">
        <v>0</v>
      </c>
      <c r="AV807" s="1">
        <v>25275.48</v>
      </c>
      <c r="AW807" s="1">
        <v>10029.370000000001</v>
      </c>
      <c r="AX807" s="1">
        <v>3682.37</v>
      </c>
      <c r="AY807" s="1">
        <v>93529.04</v>
      </c>
      <c r="AZ807" s="1">
        <v>746505.46</v>
      </c>
      <c r="BA807" s="1">
        <v>16982.419999999998</v>
      </c>
      <c r="BB807" s="1">
        <v>0</v>
      </c>
      <c r="BC807" s="1">
        <v>8550.75</v>
      </c>
    </row>
    <row r="808" spans="1:55" x14ac:dyDescent="0.25">
      <c r="A808" s="10" t="s">
        <v>1630</v>
      </c>
      <c r="B808" s="10" t="s">
        <v>1631</v>
      </c>
      <c r="C808">
        <v>528.29</v>
      </c>
      <c r="D808" s="1">
        <v>6979743.9000000004</v>
      </c>
      <c r="E808" s="1">
        <v>5775262.3499999996</v>
      </c>
      <c r="F808" s="12">
        <v>0.8274318417327603</v>
      </c>
      <c r="G808" s="28">
        <v>2</v>
      </c>
      <c r="H808" s="1">
        <v>15819.81</v>
      </c>
      <c r="I808" s="1">
        <v>1785473.1099999996</v>
      </c>
      <c r="J808" s="1">
        <v>1801292.9199999997</v>
      </c>
      <c r="K808" s="30">
        <v>0.93035000000000001</v>
      </c>
      <c r="L808" s="1">
        <v>1652258.63</v>
      </c>
      <c r="M808" s="1">
        <v>388316.34</v>
      </c>
      <c r="N808" s="1">
        <v>173035.63</v>
      </c>
      <c r="O808" s="1">
        <v>71137.41</v>
      </c>
      <c r="P808" s="1">
        <v>56371.55</v>
      </c>
      <c r="Q808" s="1">
        <v>118301.68</v>
      </c>
      <c r="R808" s="1">
        <v>39005.64</v>
      </c>
      <c r="S808" s="1">
        <v>63871.29</v>
      </c>
      <c r="T808" s="1">
        <v>79226.13</v>
      </c>
      <c r="U808" s="1">
        <v>46187.92</v>
      </c>
      <c r="V808" s="1">
        <v>118307.81</v>
      </c>
      <c r="W808" s="1">
        <v>102040.93</v>
      </c>
      <c r="X808" s="1">
        <v>76641.5</v>
      </c>
      <c r="Y808" s="1">
        <v>2984702.4600000004</v>
      </c>
      <c r="Z808" s="1">
        <v>47171.7</v>
      </c>
      <c r="AA808" s="1">
        <v>66036.25</v>
      </c>
      <c r="AB808" s="1">
        <v>142110.01</v>
      </c>
      <c r="AC808" s="1">
        <v>15320.41</v>
      </c>
      <c r="AD808" s="1">
        <v>301653.58999999997</v>
      </c>
      <c r="AE808" s="1">
        <v>164799.59999999998</v>
      </c>
      <c r="AF808" s="1">
        <v>648211.82999999996</v>
      </c>
      <c r="AG808" s="1">
        <v>466480.07</v>
      </c>
      <c r="AH808" s="1">
        <v>1353091.2807899998</v>
      </c>
      <c r="AI808" s="1">
        <v>3204874.7407899997</v>
      </c>
      <c r="AJ808" s="1">
        <v>477663.96</v>
      </c>
      <c r="AK808" s="1">
        <v>2727210.7807900002</v>
      </c>
      <c r="AL808" s="33">
        <v>3171605.4407900004</v>
      </c>
      <c r="AM808" s="1">
        <v>107088.25</v>
      </c>
      <c r="AN808" s="1">
        <v>107088.25</v>
      </c>
      <c r="AO808" s="1">
        <v>111744.26</v>
      </c>
      <c r="AP808" s="1">
        <v>111744.26</v>
      </c>
      <c r="AQ808" s="1">
        <v>0</v>
      </c>
      <c r="AR808" s="1">
        <v>0</v>
      </c>
      <c r="AS808" s="1">
        <v>0</v>
      </c>
      <c r="AT808" s="1">
        <v>0</v>
      </c>
      <c r="AU808" s="1">
        <v>0</v>
      </c>
      <c r="AV808" s="1">
        <v>248764.01</v>
      </c>
      <c r="AW808" s="1">
        <v>98710.19</v>
      </c>
      <c r="AX808" s="1">
        <v>38296.660000000003</v>
      </c>
      <c r="AY808" s="1">
        <v>823435.88</v>
      </c>
      <c r="AZ808" s="1">
        <v>6979743.9000000004</v>
      </c>
      <c r="BA808" s="1">
        <v>233045.68000000002</v>
      </c>
      <c r="BB808" s="1">
        <v>0</v>
      </c>
      <c r="BC808" s="1">
        <v>240218.94999999998</v>
      </c>
    </row>
    <row r="809" spans="1:55" x14ac:dyDescent="0.25">
      <c r="A809" s="10" t="s">
        <v>1632</v>
      </c>
      <c r="B809" s="10" t="s">
        <v>1633</v>
      </c>
      <c r="C809">
        <v>4059.11</v>
      </c>
      <c r="D809" s="1">
        <v>49382389.57</v>
      </c>
      <c r="E809" s="1">
        <v>30210237.010000002</v>
      </c>
      <c r="F809" s="12">
        <v>0.61176134393368531</v>
      </c>
      <c r="G809" s="28">
        <v>1</v>
      </c>
      <c r="H809" s="1">
        <v>2418284.17</v>
      </c>
      <c r="I809" s="1">
        <v>21441372.970000003</v>
      </c>
      <c r="J809" s="1">
        <v>23859657.140000001</v>
      </c>
      <c r="K809" s="30">
        <v>0.93035000000000001</v>
      </c>
      <c r="L809" s="1">
        <v>11807177.789999999</v>
      </c>
      <c r="M809" s="1">
        <v>2828908.09</v>
      </c>
      <c r="N809" s="1">
        <v>1340035.81</v>
      </c>
      <c r="O809" s="1">
        <v>548055.64</v>
      </c>
      <c r="P809" s="1">
        <v>381407.13</v>
      </c>
      <c r="Q809" s="1">
        <v>924504.66</v>
      </c>
      <c r="R809" s="1">
        <v>305261.59999999998</v>
      </c>
      <c r="S809" s="1">
        <v>493023.09</v>
      </c>
      <c r="T809" s="1">
        <v>607642.62</v>
      </c>
      <c r="U809" s="1">
        <v>356570.76</v>
      </c>
      <c r="V809" s="1">
        <v>907388.4</v>
      </c>
      <c r="W809" s="1">
        <v>782625.9</v>
      </c>
      <c r="X809" s="1">
        <v>591596.42000000004</v>
      </c>
      <c r="Y809" s="1">
        <v>21874197.910000004</v>
      </c>
      <c r="Z809" s="1">
        <v>362110.5</v>
      </c>
      <c r="AA809" s="1">
        <v>507388.75</v>
      </c>
      <c r="AB809" s="1">
        <v>1091900.5899999999</v>
      </c>
      <c r="AC809" s="1">
        <v>117714.18999999999</v>
      </c>
      <c r="AD809" s="1">
        <v>2317751.81</v>
      </c>
      <c r="AE809" s="1">
        <v>1341207.82</v>
      </c>
      <c r="AF809" s="1">
        <v>4980527.97</v>
      </c>
      <c r="AG809" s="1">
        <v>3584194.13</v>
      </c>
      <c r="AH809" s="1">
        <v>9355462.7966099996</v>
      </c>
      <c r="AI809" s="1">
        <v>23658258.556609996</v>
      </c>
      <c r="AJ809" s="1">
        <v>3670125.48</v>
      </c>
      <c r="AK809" s="1">
        <v>19988133.076609999</v>
      </c>
      <c r="AL809" s="33">
        <v>23402634.316610001</v>
      </c>
      <c r="AM809" s="1">
        <v>240117.13</v>
      </c>
      <c r="AN809" s="1">
        <v>240117.13</v>
      </c>
      <c r="AO809" s="1">
        <v>250094.3</v>
      </c>
      <c r="AP809" s="1">
        <v>250094.3</v>
      </c>
      <c r="AQ809" s="1">
        <v>28601.21</v>
      </c>
      <c r="AR809" s="1">
        <v>28601.21</v>
      </c>
      <c r="AS809" s="1">
        <v>29931.49</v>
      </c>
      <c r="AT809" s="1">
        <v>29931.49</v>
      </c>
      <c r="AU809" s="1">
        <v>35917.79</v>
      </c>
      <c r="AV809" s="1">
        <v>1914285.66</v>
      </c>
      <c r="AW809" s="1">
        <v>759593.39</v>
      </c>
      <c r="AX809" s="1">
        <v>298272.11</v>
      </c>
      <c r="AY809" s="1">
        <v>4105557.21</v>
      </c>
      <c r="AZ809" s="1">
        <v>49382389.57</v>
      </c>
      <c r="BA809" s="1">
        <v>502682.18</v>
      </c>
      <c r="BB809" s="1">
        <v>23607.3</v>
      </c>
      <c r="BC809" s="1">
        <v>1717086.3599999999</v>
      </c>
    </row>
    <row r="810" spans="1:55" x14ac:dyDescent="0.25">
      <c r="A810" s="10" t="s">
        <v>1634</v>
      </c>
      <c r="B810" s="10" t="s">
        <v>1635</v>
      </c>
      <c r="C810">
        <v>59.12</v>
      </c>
      <c r="D810" s="1">
        <v>686947.08</v>
      </c>
      <c r="E810" s="1">
        <v>734063.77</v>
      </c>
      <c r="F810" s="12">
        <v>1.068588529410446</v>
      </c>
      <c r="G810" s="28">
        <v>4</v>
      </c>
      <c r="H810" s="1">
        <v>52.85</v>
      </c>
      <c r="I810" s="1">
        <v>271066.09999999998</v>
      </c>
      <c r="J810" s="1">
        <v>271118.94999999995</v>
      </c>
      <c r="K810" s="30">
        <v>0.93035000000000001</v>
      </c>
      <c r="L810" s="1">
        <v>173027.65</v>
      </c>
      <c r="M810" s="1">
        <v>34605.53</v>
      </c>
      <c r="N810" s="1">
        <v>18380.22</v>
      </c>
      <c r="O810" s="1">
        <v>7605.61</v>
      </c>
      <c r="P810" s="1">
        <v>5699.27</v>
      </c>
      <c r="Q810" s="1">
        <v>11029.48</v>
      </c>
      <c r="R810" s="1">
        <v>3391.79</v>
      </c>
      <c r="S810" s="1">
        <v>6598.27</v>
      </c>
      <c r="T810" s="1">
        <v>8722.14</v>
      </c>
      <c r="U810" s="1">
        <v>5014.68</v>
      </c>
      <c r="V810" s="1">
        <v>13024.71</v>
      </c>
      <c r="W810" s="1">
        <v>11233.86</v>
      </c>
      <c r="X810" s="1">
        <v>7917.51</v>
      </c>
      <c r="Y810" s="1">
        <v>306250.71999999997</v>
      </c>
      <c r="Z810" s="1">
        <v>5261.4000000000005</v>
      </c>
      <c r="AA810" s="1">
        <v>7390</v>
      </c>
      <c r="AB810" s="1">
        <v>15903.279999999999</v>
      </c>
      <c r="AC810" s="1">
        <v>1714.48</v>
      </c>
      <c r="AD810" s="1">
        <v>16878.759999999998</v>
      </c>
      <c r="AE810" s="1">
        <v>9146.2200000000012</v>
      </c>
      <c r="AF810" s="1">
        <v>72540.239999999991</v>
      </c>
      <c r="AG810" s="1">
        <v>52202.96</v>
      </c>
      <c r="AH810" s="1">
        <v>135001.82712</v>
      </c>
      <c r="AI810" s="1">
        <v>316039.16712</v>
      </c>
      <c r="AJ810" s="1">
        <v>53454.53</v>
      </c>
      <c r="AK810" s="1">
        <v>262584.63711999997</v>
      </c>
      <c r="AL810" s="33">
        <v>312316.05711999995</v>
      </c>
      <c r="AM810" s="1">
        <v>6651.44</v>
      </c>
      <c r="AN810" s="1">
        <v>6651.44</v>
      </c>
      <c r="AO810" s="1">
        <v>6651.44</v>
      </c>
      <c r="AP810" s="1">
        <v>6651.44</v>
      </c>
      <c r="AQ810" s="1">
        <v>0</v>
      </c>
      <c r="AR810" s="1">
        <v>0</v>
      </c>
      <c r="AS810" s="1">
        <v>0</v>
      </c>
      <c r="AT810" s="1">
        <v>0</v>
      </c>
      <c r="AU810" s="1">
        <v>0</v>
      </c>
      <c r="AV810" s="1">
        <v>27270.92</v>
      </c>
      <c r="AW810" s="1">
        <v>10821.17</v>
      </c>
      <c r="AX810" s="1">
        <v>3682.37</v>
      </c>
      <c r="AY810" s="1">
        <v>68380.219999999987</v>
      </c>
      <c r="AZ810" s="1">
        <v>686947.08</v>
      </c>
      <c r="BA810" s="1">
        <v>8887.5300000000007</v>
      </c>
      <c r="BB810" s="1">
        <v>0</v>
      </c>
      <c r="BC810" s="1">
        <v>22237.83</v>
      </c>
    </row>
    <row r="811" spans="1:55" x14ac:dyDescent="0.25">
      <c r="A811" s="10" t="s">
        <v>1636</v>
      </c>
      <c r="B811" s="10" t="s">
        <v>1637</v>
      </c>
      <c r="C811">
        <v>491.37</v>
      </c>
      <c r="D811" s="1">
        <v>6675149.9000000004</v>
      </c>
      <c r="E811" s="1">
        <v>4846271.59</v>
      </c>
      <c r="F811" s="12">
        <v>0.7260168928940457</v>
      </c>
      <c r="G811" s="28">
        <v>1</v>
      </c>
      <c r="H811" s="1">
        <v>69553.990000000005</v>
      </c>
      <c r="I811" s="1">
        <v>3271108.0900000003</v>
      </c>
      <c r="J811" s="1">
        <v>3340662.0800000005</v>
      </c>
      <c r="K811" s="30">
        <v>0.93035000000000001</v>
      </c>
      <c r="L811" s="1">
        <v>1551402.93</v>
      </c>
      <c r="M811" s="1">
        <v>377934.7</v>
      </c>
      <c r="N811" s="1">
        <v>161926.65</v>
      </c>
      <c r="O811" s="1">
        <v>65172.7</v>
      </c>
      <c r="P811" s="1">
        <v>53970.63</v>
      </c>
      <c r="Q811" s="1">
        <v>114253.98</v>
      </c>
      <c r="R811" s="1">
        <v>36179.15</v>
      </c>
      <c r="S811" s="1">
        <v>59384.47</v>
      </c>
      <c r="T811" s="1">
        <v>71957.67</v>
      </c>
      <c r="U811" s="1">
        <v>43020.75</v>
      </c>
      <c r="V811" s="1">
        <v>107453.88</v>
      </c>
      <c r="W811" s="1">
        <v>92679.38</v>
      </c>
      <c r="X811" s="1">
        <v>71257.59</v>
      </c>
      <c r="Y811" s="1">
        <v>2806594.4799999995</v>
      </c>
      <c r="Z811" s="1">
        <v>43840.800000000003</v>
      </c>
      <c r="AA811" s="1">
        <v>61421.249999999993</v>
      </c>
      <c r="AB811" s="1">
        <v>132178.53</v>
      </c>
      <c r="AC811" s="1">
        <v>14249.73</v>
      </c>
      <c r="AD811" s="1">
        <v>280572.27</v>
      </c>
      <c r="AE811" s="1">
        <v>172774.36</v>
      </c>
      <c r="AF811" s="1">
        <v>602910.99</v>
      </c>
      <c r="AG811" s="1">
        <v>433879.70999999996</v>
      </c>
      <c r="AH811" s="1">
        <v>1298077.8578699999</v>
      </c>
      <c r="AI811" s="1">
        <v>3039905.4978700001</v>
      </c>
      <c r="AJ811" s="1">
        <v>444282.01</v>
      </c>
      <c r="AK811" s="1">
        <v>2595623.4878699994</v>
      </c>
      <c r="AL811" s="33">
        <v>3008961.2478699991</v>
      </c>
      <c r="AM811" s="1">
        <v>122386.57</v>
      </c>
      <c r="AN811" s="1">
        <v>122386.57</v>
      </c>
      <c r="AO811" s="1">
        <v>127707.73</v>
      </c>
      <c r="AP811" s="1">
        <v>127707.73</v>
      </c>
      <c r="AQ811" s="1">
        <v>0</v>
      </c>
      <c r="AR811" s="1">
        <v>0</v>
      </c>
      <c r="AS811" s="1">
        <v>0</v>
      </c>
      <c r="AT811" s="1">
        <v>0</v>
      </c>
      <c r="AU811" s="1">
        <v>0</v>
      </c>
      <c r="AV811" s="1">
        <v>231470.26</v>
      </c>
      <c r="AW811" s="1">
        <v>91847.98</v>
      </c>
      <c r="AX811" s="1">
        <v>36087.24</v>
      </c>
      <c r="AY811" s="1">
        <v>859594.08</v>
      </c>
      <c r="AZ811" s="1">
        <v>6675149.9000000004</v>
      </c>
      <c r="BA811" s="1">
        <v>526672.93999999994</v>
      </c>
      <c r="BB811" s="1">
        <v>0</v>
      </c>
      <c r="BC811" s="1">
        <v>225396.30999999997</v>
      </c>
    </row>
    <row r="812" spans="1:55" x14ac:dyDescent="0.25">
      <c r="A812" s="10" t="s">
        <v>1638</v>
      </c>
      <c r="B812" s="10" t="s">
        <v>1639</v>
      </c>
      <c r="C812">
        <v>467.55</v>
      </c>
      <c r="D812" s="1">
        <v>6122646.8799999999</v>
      </c>
      <c r="E812" s="1">
        <v>4316375.32</v>
      </c>
      <c r="F812" s="12">
        <v>0.70498518118033293</v>
      </c>
      <c r="G812" s="28">
        <v>1</v>
      </c>
      <c r="H812" s="1">
        <v>89739.06</v>
      </c>
      <c r="I812" s="1">
        <v>1295397</v>
      </c>
      <c r="J812" s="1">
        <v>1385136.06</v>
      </c>
      <c r="K812" s="30">
        <v>0.93035000000000001</v>
      </c>
      <c r="L812" s="1">
        <v>1431781.74</v>
      </c>
      <c r="M812" s="1">
        <v>353525.83</v>
      </c>
      <c r="N812" s="1">
        <v>154414.35999999999</v>
      </c>
      <c r="O812" s="1">
        <v>61369.89</v>
      </c>
      <c r="P812" s="1">
        <v>48524.93</v>
      </c>
      <c r="Q812" s="1">
        <v>110904.48</v>
      </c>
      <c r="R812" s="1">
        <v>35048.550000000003</v>
      </c>
      <c r="S812" s="1">
        <v>56745.16</v>
      </c>
      <c r="T812" s="1">
        <v>67596.600000000006</v>
      </c>
      <c r="U812" s="1">
        <v>40909.300000000003</v>
      </c>
      <c r="V812" s="1">
        <v>100941.53</v>
      </c>
      <c r="W812" s="1">
        <v>87062.45</v>
      </c>
      <c r="X812" s="1">
        <v>68090.59</v>
      </c>
      <c r="Y812" s="1">
        <v>2616915.4099999997</v>
      </c>
      <c r="Z812" s="1">
        <v>41682.6</v>
      </c>
      <c r="AA812" s="1">
        <v>58443.75</v>
      </c>
      <c r="AB812" s="1">
        <v>125770.95</v>
      </c>
      <c r="AC812" s="1">
        <v>13558.949999999999</v>
      </c>
      <c r="AD812" s="1">
        <v>266971.05</v>
      </c>
      <c r="AE812" s="1">
        <v>172139.9</v>
      </c>
      <c r="AF812" s="1">
        <v>573683.85</v>
      </c>
      <c r="AG812" s="1">
        <v>412846.65</v>
      </c>
      <c r="AH812" s="1">
        <v>1178144.9830499999</v>
      </c>
      <c r="AI812" s="1">
        <v>2843242.6830499996</v>
      </c>
      <c r="AJ812" s="1">
        <v>422744.68</v>
      </c>
      <c r="AK812" s="1">
        <v>2420498.0030499999</v>
      </c>
      <c r="AL812" s="33">
        <v>2813798.5130500002</v>
      </c>
      <c r="AM812" s="1">
        <v>85138.48</v>
      </c>
      <c r="AN812" s="1">
        <v>85138.48</v>
      </c>
      <c r="AO812" s="1">
        <v>88464.2</v>
      </c>
      <c r="AP812" s="1">
        <v>88464.2</v>
      </c>
      <c r="AQ812" s="1">
        <v>665.14</v>
      </c>
      <c r="AR812" s="1">
        <v>665.14</v>
      </c>
      <c r="AS812" s="1">
        <v>665.14</v>
      </c>
      <c r="AT812" s="1">
        <v>665.14</v>
      </c>
      <c r="AU812" s="1">
        <v>665.14</v>
      </c>
      <c r="AV812" s="1">
        <v>220162.8</v>
      </c>
      <c r="AW812" s="1">
        <v>87361.15</v>
      </c>
      <c r="AX812" s="1">
        <v>33877.82</v>
      </c>
      <c r="AY812" s="1">
        <v>691932.83000000007</v>
      </c>
      <c r="AZ812" s="1">
        <v>6122646.8799999999</v>
      </c>
      <c r="BA812" s="1">
        <v>161979.56000000006</v>
      </c>
      <c r="BB812" s="1">
        <v>69.12</v>
      </c>
      <c r="BC812" s="1">
        <v>149092.37000000002</v>
      </c>
    </row>
    <row r="813" spans="1:55" x14ac:dyDescent="0.25">
      <c r="A813" s="10" t="s">
        <v>1640</v>
      </c>
      <c r="B813" s="10" t="s">
        <v>1641</v>
      </c>
      <c r="C813">
        <v>761.38</v>
      </c>
      <c r="D813" s="1">
        <v>9260527.8100000005</v>
      </c>
      <c r="E813" s="1">
        <v>6734073.790000001</v>
      </c>
      <c r="F813" s="12">
        <v>0.7271803430824102</v>
      </c>
      <c r="G813" s="28">
        <v>1</v>
      </c>
      <c r="H813" s="1">
        <v>58776.79</v>
      </c>
      <c r="I813" s="1">
        <v>1438907.95</v>
      </c>
      <c r="J813" s="1">
        <v>1497684.74</v>
      </c>
      <c r="K813" s="30">
        <v>0.93035000000000001</v>
      </c>
      <c r="L813" s="1">
        <v>2242387.71</v>
      </c>
      <c r="M813" s="1">
        <v>448477.54</v>
      </c>
      <c r="N813" s="1">
        <v>240844.35</v>
      </c>
      <c r="O813" s="1">
        <v>106478.55</v>
      </c>
      <c r="P813" s="1">
        <v>75059.16</v>
      </c>
      <c r="Q813" s="1">
        <v>148208.70000000001</v>
      </c>
      <c r="R813" s="1">
        <v>56529.919999999998</v>
      </c>
      <c r="S813" s="1">
        <v>88944.74</v>
      </c>
      <c r="T813" s="1">
        <v>122110</v>
      </c>
      <c r="U813" s="1">
        <v>66774.539999999994</v>
      </c>
      <c r="V813" s="1">
        <v>182345.99</v>
      </c>
      <c r="W813" s="1">
        <v>157274.1</v>
      </c>
      <c r="X813" s="1">
        <v>106728.04</v>
      </c>
      <c r="Y813" s="1">
        <v>4042163.3400000003</v>
      </c>
      <c r="Z813" s="1">
        <v>67752</v>
      </c>
      <c r="AA813" s="1">
        <v>95172.5</v>
      </c>
      <c r="AB813" s="1">
        <v>204811.21999999997</v>
      </c>
      <c r="AC813" s="1">
        <v>22080.02</v>
      </c>
      <c r="AD813" s="1">
        <v>434747.98</v>
      </c>
      <c r="AE813" s="1">
        <v>114463.34999999999</v>
      </c>
      <c r="AF813" s="1">
        <v>934213.26</v>
      </c>
      <c r="AG813" s="1">
        <v>672298.54</v>
      </c>
      <c r="AH813" s="1">
        <v>1786893.1753799999</v>
      </c>
      <c r="AI813" s="1">
        <v>4332432.04538</v>
      </c>
      <c r="AJ813" s="1">
        <v>688416.95</v>
      </c>
      <c r="AK813" s="1">
        <v>3644015.0953799998</v>
      </c>
      <c r="AL813" s="33">
        <v>4284483.79538</v>
      </c>
      <c r="AM813" s="1">
        <v>90459.64</v>
      </c>
      <c r="AN813" s="1">
        <v>90459.64</v>
      </c>
      <c r="AO813" s="1">
        <v>94450.5</v>
      </c>
      <c r="AP813" s="1">
        <v>94450.5</v>
      </c>
      <c r="AQ813" s="1">
        <v>1330.28</v>
      </c>
      <c r="AR813" s="1">
        <v>1330.28</v>
      </c>
      <c r="AS813" s="1">
        <v>1330.28</v>
      </c>
      <c r="AT813" s="1">
        <v>1330.28</v>
      </c>
      <c r="AU813" s="1">
        <v>1995.43</v>
      </c>
      <c r="AV813" s="1">
        <v>358512.84</v>
      </c>
      <c r="AW813" s="1">
        <v>142258.79999999999</v>
      </c>
      <c r="AX813" s="1">
        <v>55972.05</v>
      </c>
      <c r="AY813" s="1">
        <v>933880.52000000025</v>
      </c>
      <c r="AZ813" s="1">
        <v>9260527.8100000005</v>
      </c>
      <c r="BA813" s="1">
        <v>114585.34999999999</v>
      </c>
      <c r="BB813" s="1">
        <v>317.47999999999996</v>
      </c>
      <c r="BC813" s="1">
        <v>223128.94999999998</v>
      </c>
    </row>
    <row r="814" spans="1:55" x14ac:dyDescent="0.25">
      <c r="A814" s="10" t="s">
        <v>1642</v>
      </c>
      <c r="B814" s="10" t="s">
        <v>1643</v>
      </c>
      <c r="C814">
        <v>705</v>
      </c>
      <c r="D814" s="1">
        <v>9404780.3599999994</v>
      </c>
      <c r="E814" s="1">
        <v>6124894.0600000005</v>
      </c>
      <c r="F814" s="12">
        <v>0.65125328030520868</v>
      </c>
      <c r="G814" s="28">
        <v>1</v>
      </c>
      <c r="H814" s="1">
        <v>311301.65999999997</v>
      </c>
      <c r="I814" s="1">
        <v>1405876.0099999998</v>
      </c>
      <c r="J814" s="1">
        <v>1717177.6699999997</v>
      </c>
      <c r="K814" s="30">
        <v>0.93035000000000001</v>
      </c>
      <c r="L814" s="1">
        <v>2137018.4500000002</v>
      </c>
      <c r="M814" s="1">
        <v>712268.24</v>
      </c>
      <c r="N814" s="1">
        <v>255947.76</v>
      </c>
      <c r="O814" s="1">
        <v>85073.54</v>
      </c>
      <c r="P814" s="1">
        <v>67676.95</v>
      </c>
      <c r="Q814" s="1">
        <v>221808.53</v>
      </c>
      <c r="R814" s="1">
        <v>53138.13</v>
      </c>
      <c r="S814" s="1">
        <v>92903.7</v>
      </c>
      <c r="T814" s="1">
        <v>85040.89</v>
      </c>
      <c r="U814" s="1">
        <v>62023.78</v>
      </c>
      <c r="V814" s="1">
        <v>126990.96</v>
      </c>
      <c r="W814" s="1">
        <v>109530.17</v>
      </c>
      <c r="X814" s="1">
        <v>111478.55</v>
      </c>
      <c r="Y814" s="1">
        <v>4120899.65</v>
      </c>
      <c r="Z814" s="1">
        <v>63450</v>
      </c>
      <c r="AA814" s="1">
        <v>88125</v>
      </c>
      <c r="AB814" s="1">
        <v>189645</v>
      </c>
      <c r="AC814" s="1">
        <v>20445</v>
      </c>
      <c r="AD814" s="1">
        <v>402555</v>
      </c>
      <c r="AE814" s="1">
        <v>549195</v>
      </c>
      <c r="AF814" s="1">
        <v>865035</v>
      </c>
      <c r="AG814" s="1">
        <v>622515</v>
      </c>
      <c r="AH814" s="1">
        <v>1749155.5079999999</v>
      </c>
      <c r="AI814" s="1">
        <v>4550120.5079999994</v>
      </c>
      <c r="AJ814" s="1">
        <v>637439.85</v>
      </c>
      <c r="AK814" s="1">
        <v>3912680.6579999994</v>
      </c>
      <c r="AL814" s="33">
        <v>4505722.817999999</v>
      </c>
      <c r="AM814" s="1">
        <v>63188.72</v>
      </c>
      <c r="AN814" s="1">
        <v>63188.72</v>
      </c>
      <c r="AO814" s="1">
        <v>65849.289999999994</v>
      </c>
      <c r="AP814" s="1">
        <v>65849.289999999994</v>
      </c>
      <c r="AQ814" s="1">
        <v>665.14</v>
      </c>
      <c r="AR814" s="1">
        <v>665.14</v>
      </c>
      <c r="AS814" s="1">
        <v>665.14</v>
      </c>
      <c r="AT814" s="1">
        <v>665.14</v>
      </c>
      <c r="AU814" s="1">
        <v>1330.28</v>
      </c>
      <c r="AV814" s="1">
        <v>332572.21000000002</v>
      </c>
      <c r="AW814" s="1">
        <v>131965.49</v>
      </c>
      <c r="AX814" s="1">
        <v>51553.2</v>
      </c>
      <c r="AY814" s="1">
        <v>778157.76</v>
      </c>
      <c r="AZ814" s="1">
        <v>9404780.3599999994</v>
      </c>
      <c r="BA814" s="1">
        <v>60508.070000000007</v>
      </c>
      <c r="BB814" s="1">
        <v>169.77</v>
      </c>
      <c r="BC814" s="1">
        <v>207003.53999999998</v>
      </c>
    </row>
    <row r="815" spans="1:55" x14ac:dyDescent="0.25">
      <c r="A815" s="10" t="s">
        <v>1644</v>
      </c>
      <c r="B815" s="10" t="s">
        <v>1645</v>
      </c>
      <c r="C815">
        <v>570.79</v>
      </c>
      <c r="D815" s="1">
        <v>6995602.9699999997</v>
      </c>
      <c r="E815" s="1">
        <v>4538516.71</v>
      </c>
      <c r="F815" s="12">
        <v>0.64876705116957201</v>
      </c>
      <c r="G815" s="28">
        <v>1</v>
      </c>
      <c r="H815" s="1">
        <v>240122.75</v>
      </c>
      <c r="I815" s="1">
        <v>2175315.4000000004</v>
      </c>
      <c r="J815" s="1">
        <v>2415438.1500000004</v>
      </c>
      <c r="K815" s="30">
        <v>0.93035000000000001</v>
      </c>
      <c r="L815" s="1">
        <v>1696685.1</v>
      </c>
      <c r="M815" s="1">
        <v>339337.02</v>
      </c>
      <c r="N815" s="1">
        <v>180633.26</v>
      </c>
      <c r="O815" s="1">
        <v>79858.91</v>
      </c>
      <c r="P815" s="1">
        <v>56938.73</v>
      </c>
      <c r="Q815" s="1">
        <v>110294.85</v>
      </c>
      <c r="R815" s="1">
        <v>42397.440000000002</v>
      </c>
      <c r="S815" s="1">
        <v>66774.539999999994</v>
      </c>
      <c r="T815" s="1">
        <v>91582.5</v>
      </c>
      <c r="U815" s="1">
        <v>49882.95</v>
      </c>
      <c r="V815" s="1">
        <v>136759.49</v>
      </c>
      <c r="W815" s="1">
        <v>117955.57</v>
      </c>
      <c r="X815" s="1">
        <v>80125.210000000006</v>
      </c>
      <c r="Y815" s="1">
        <v>3049225.57</v>
      </c>
      <c r="Z815" s="1">
        <v>50816.7</v>
      </c>
      <c r="AA815" s="1">
        <v>71348.75</v>
      </c>
      <c r="AB815" s="1">
        <v>153542.51</v>
      </c>
      <c r="AC815" s="1">
        <v>16552.91</v>
      </c>
      <c r="AD815" s="1">
        <v>325921.09000000003</v>
      </c>
      <c r="AE815" s="1">
        <v>85291.26999999999</v>
      </c>
      <c r="AF815" s="1">
        <v>700359.33000000007</v>
      </c>
      <c r="AG815" s="1">
        <v>504007.56999999995</v>
      </c>
      <c r="AH815" s="1">
        <v>1352521.3092899998</v>
      </c>
      <c r="AI815" s="1">
        <v>3260361.4392899997</v>
      </c>
      <c r="AJ815" s="1">
        <v>516091.19</v>
      </c>
      <c r="AK815" s="1">
        <v>2744270.2492900002</v>
      </c>
      <c r="AL815" s="33">
        <v>3224415.6792900003</v>
      </c>
      <c r="AM815" s="1">
        <v>74496.17</v>
      </c>
      <c r="AN815" s="1">
        <v>74496.17</v>
      </c>
      <c r="AO815" s="1">
        <v>77821.89</v>
      </c>
      <c r="AP815" s="1">
        <v>77821.89</v>
      </c>
      <c r="AQ815" s="1">
        <v>0</v>
      </c>
      <c r="AR815" s="1">
        <v>0</v>
      </c>
      <c r="AS815" s="1">
        <v>0</v>
      </c>
      <c r="AT815" s="1">
        <v>0</v>
      </c>
      <c r="AU815" s="1">
        <v>0</v>
      </c>
      <c r="AV815" s="1">
        <v>268718.34000000003</v>
      </c>
      <c r="AW815" s="1">
        <v>106628.12</v>
      </c>
      <c r="AX815" s="1">
        <v>41979.03</v>
      </c>
      <c r="AY815" s="1">
        <v>721961.61</v>
      </c>
      <c r="AZ815" s="1">
        <v>6995602.9699999997</v>
      </c>
      <c r="BA815" s="1">
        <v>122901.94</v>
      </c>
      <c r="BB815" s="1">
        <v>29.15</v>
      </c>
      <c r="BC815" s="1">
        <v>217011.88999999998</v>
      </c>
    </row>
    <row r="816" spans="1:55" x14ac:dyDescent="0.25">
      <c r="A816" s="10" t="s">
        <v>1646</v>
      </c>
      <c r="B816" s="10" t="s">
        <v>1647</v>
      </c>
      <c r="C816">
        <v>3770.5</v>
      </c>
      <c r="D816" s="1">
        <v>45336225.890000001</v>
      </c>
      <c r="E816" s="1">
        <v>29211546.110000003</v>
      </c>
      <c r="F816" s="12">
        <v>0.64433122820758038</v>
      </c>
      <c r="G816" s="28">
        <v>1</v>
      </c>
      <c r="H816" s="1">
        <v>1559650.62</v>
      </c>
      <c r="I816" s="1">
        <v>9741141.3399999999</v>
      </c>
      <c r="J816" s="1">
        <v>11300791.960000001</v>
      </c>
      <c r="K816" s="30">
        <v>0.93035000000000001</v>
      </c>
      <c r="L816" s="1">
        <v>11020530.699999999</v>
      </c>
      <c r="M816" s="1">
        <v>2204106.14</v>
      </c>
      <c r="N816" s="1">
        <v>1194080.96</v>
      </c>
      <c r="O816" s="1">
        <v>530491.38</v>
      </c>
      <c r="P816" s="1">
        <v>365333.05</v>
      </c>
      <c r="Q816" s="1">
        <v>741043.54</v>
      </c>
      <c r="R816" s="1">
        <v>283214.93</v>
      </c>
      <c r="S816" s="1">
        <v>442084.41</v>
      </c>
      <c r="T816" s="1">
        <v>608369.46</v>
      </c>
      <c r="U816" s="1">
        <v>331497.32</v>
      </c>
      <c r="V816" s="1">
        <v>908473.79</v>
      </c>
      <c r="W816" s="1">
        <v>783562.05</v>
      </c>
      <c r="X816" s="1">
        <v>530473.24</v>
      </c>
      <c r="Y816" s="1">
        <v>19943260.970000003</v>
      </c>
      <c r="Z816" s="1">
        <v>336195</v>
      </c>
      <c r="AA816" s="1">
        <v>471312.5</v>
      </c>
      <c r="AB816" s="1">
        <v>1014264.5</v>
      </c>
      <c r="AC816" s="1">
        <v>109344.5</v>
      </c>
      <c r="AD816" s="1">
        <v>2152955.5</v>
      </c>
      <c r="AE816" s="1">
        <v>573701</v>
      </c>
      <c r="AF816" s="1">
        <v>4626403.5</v>
      </c>
      <c r="AG816" s="1">
        <v>3329351.5</v>
      </c>
      <c r="AH816" s="1">
        <v>8721064.2074999996</v>
      </c>
      <c r="AI816" s="1">
        <v>21334592.2075</v>
      </c>
      <c r="AJ816" s="1">
        <v>3409172.98</v>
      </c>
      <c r="AK816" s="1">
        <v>17925419.227499999</v>
      </c>
      <c r="AL816" s="33">
        <v>21097143.307499997</v>
      </c>
      <c r="AM816" s="1">
        <v>361838.56</v>
      </c>
      <c r="AN816" s="1">
        <v>361838.56</v>
      </c>
      <c r="AO816" s="1">
        <v>377136.89</v>
      </c>
      <c r="AP816" s="1">
        <v>377136.89</v>
      </c>
      <c r="AQ816" s="1">
        <v>10642.31</v>
      </c>
      <c r="AR816" s="1">
        <v>10642.31</v>
      </c>
      <c r="AS816" s="1">
        <v>10642.31</v>
      </c>
      <c r="AT816" s="1">
        <v>10642.31</v>
      </c>
      <c r="AU816" s="1">
        <v>13302.88</v>
      </c>
      <c r="AV816" s="1">
        <v>1778596.2</v>
      </c>
      <c r="AW816" s="1">
        <v>705751.47</v>
      </c>
      <c r="AX816" s="1">
        <v>277650.83</v>
      </c>
      <c r="AY816" s="1">
        <v>4295821.5199999996</v>
      </c>
      <c r="AZ816" s="1">
        <v>45336225.890000001</v>
      </c>
      <c r="BA816" s="1">
        <v>550745.48</v>
      </c>
      <c r="BB816" s="1">
        <v>2705.06</v>
      </c>
      <c r="BC816" s="1">
        <v>1451560.9300000002</v>
      </c>
    </row>
    <row r="817" spans="1:55" x14ac:dyDescent="0.25">
      <c r="A817" s="10" t="s">
        <v>1648</v>
      </c>
      <c r="B817" s="10" t="s">
        <v>1649</v>
      </c>
      <c r="C817">
        <v>568.38</v>
      </c>
      <c r="D817" s="1">
        <v>7494554.8200000003</v>
      </c>
      <c r="E817" s="1">
        <v>6384785.8099999996</v>
      </c>
      <c r="F817" s="12">
        <v>0.8519232914223982</v>
      </c>
      <c r="G817" s="28">
        <v>2</v>
      </c>
      <c r="H817" s="1">
        <v>17020.32</v>
      </c>
      <c r="I817" s="1">
        <v>773455.95000000007</v>
      </c>
      <c r="J817" s="1">
        <v>790476.27</v>
      </c>
      <c r="K817" s="30">
        <v>0.93035000000000001</v>
      </c>
      <c r="L817" s="1">
        <v>1793656.65</v>
      </c>
      <c r="M817" s="1">
        <v>358731.33</v>
      </c>
      <c r="N817" s="1">
        <v>179365.66</v>
      </c>
      <c r="O817" s="1">
        <v>79858.91</v>
      </c>
      <c r="P817" s="1">
        <v>62951.03</v>
      </c>
      <c r="Q817" s="1">
        <v>108916.16</v>
      </c>
      <c r="R817" s="1">
        <v>42397.440000000002</v>
      </c>
      <c r="S817" s="1">
        <v>66510.600000000006</v>
      </c>
      <c r="T817" s="1">
        <v>91582.5</v>
      </c>
      <c r="U817" s="1">
        <v>49619.02</v>
      </c>
      <c r="V817" s="1">
        <v>136759.49</v>
      </c>
      <c r="W817" s="1">
        <v>117955.57</v>
      </c>
      <c r="X817" s="1">
        <v>79808.509999999995</v>
      </c>
      <c r="Y817" s="1">
        <v>3168112.8699999996</v>
      </c>
      <c r="Z817" s="1">
        <v>50411.7</v>
      </c>
      <c r="AA817" s="1">
        <v>71047.5</v>
      </c>
      <c r="AB817" s="1">
        <v>152894.22</v>
      </c>
      <c r="AC817" s="1">
        <v>16483.02</v>
      </c>
      <c r="AD817" s="1">
        <v>324544.98</v>
      </c>
      <c r="AE817" s="1">
        <v>84179.35</v>
      </c>
      <c r="AF817" s="1">
        <v>697402.26</v>
      </c>
      <c r="AG817" s="1">
        <v>501879.54</v>
      </c>
      <c r="AH817" s="1">
        <v>1474378.84338</v>
      </c>
      <c r="AI817" s="1">
        <v>3373221.4133799998</v>
      </c>
      <c r="AJ817" s="1">
        <v>513912.14</v>
      </c>
      <c r="AK817" s="1">
        <v>2859309.2733800006</v>
      </c>
      <c r="AL817" s="33">
        <v>3337427.4233800005</v>
      </c>
      <c r="AM817" s="1">
        <v>137684.89000000001</v>
      </c>
      <c r="AN817" s="1">
        <v>137684.89000000001</v>
      </c>
      <c r="AO817" s="1">
        <v>143671.19</v>
      </c>
      <c r="AP817" s="1">
        <v>143671.19</v>
      </c>
      <c r="AQ817" s="1">
        <v>1995.43</v>
      </c>
      <c r="AR817" s="1">
        <v>1995.43</v>
      </c>
      <c r="AS817" s="1">
        <v>1995.43</v>
      </c>
      <c r="AT817" s="1">
        <v>1995.43</v>
      </c>
      <c r="AU817" s="1">
        <v>2660.57</v>
      </c>
      <c r="AV817" s="1">
        <v>268053.2</v>
      </c>
      <c r="AW817" s="1">
        <v>106364.18</v>
      </c>
      <c r="AX817" s="1">
        <v>41242.559999999998</v>
      </c>
      <c r="AY817" s="1">
        <v>989014.39000000013</v>
      </c>
      <c r="AZ817" s="1">
        <v>7494554.8200000003</v>
      </c>
      <c r="BA817" s="1">
        <v>255500.5</v>
      </c>
      <c r="BB817" s="1">
        <v>440.74</v>
      </c>
      <c r="BC817" s="1">
        <v>213852.98000000004</v>
      </c>
    </row>
    <row r="818" spans="1:55" x14ac:dyDescent="0.25">
      <c r="A818" s="10" t="s">
        <v>1650</v>
      </c>
      <c r="B818" s="10" t="s">
        <v>1651</v>
      </c>
      <c r="C818">
        <v>647.21</v>
      </c>
      <c r="D818" s="1">
        <v>8337052.7699999996</v>
      </c>
      <c r="E818" s="1">
        <v>8600393.2799999993</v>
      </c>
      <c r="F818" s="12">
        <v>1.0315867630042601</v>
      </c>
      <c r="G818" s="28">
        <v>4</v>
      </c>
      <c r="H818" s="1">
        <v>641.52</v>
      </c>
      <c r="I818" s="1">
        <v>676826.1</v>
      </c>
      <c r="J818" s="1">
        <v>677467.62</v>
      </c>
      <c r="K818" s="30">
        <v>0.93035000000000001</v>
      </c>
      <c r="L818" s="1">
        <v>2026261.59</v>
      </c>
      <c r="M818" s="1">
        <v>405252.31</v>
      </c>
      <c r="N818" s="1">
        <v>204083.9</v>
      </c>
      <c r="O818" s="1">
        <v>90633.53</v>
      </c>
      <c r="P818" s="1">
        <v>71355.62</v>
      </c>
      <c r="Q818" s="1">
        <v>127528.42</v>
      </c>
      <c r="R818" s="1">
        <v>48050.43</v>
      </c>
      <c r="S818" s="1">
        <v>75748.19</v>
      </c>
      <c r="T818" s="1">
        <v>103938.86</v>
      </c>
      <c r="U818" s="1">
        <v>56745.16</v>
      </c>
      <c r="V818" s="1">
        <v>155211.17000000001</v>
      </c>
      <c r="W818" s="1">
        <v>133870.21</v>
      </c>
      <c r="X818" s="1">
        <v>90893.02</v>
      </c>
      <c r="Y818" s="1">
        <v>3589572.4099999997</v>
      </c>
      <c r="Z818" s="1">
        <v>57671.999999999993</v>
      </c>
      <c r="AA818" s="1">
        <v>80901.25</v>
      </c>
      <c r="AB818" s="1">
        <v>174099.49</v>
      </c>
      <c r="AC818" s="1">
        <v>18769.09</v>
      </c>
      <c r="AD818" s="1">
        <v>184778.45</v>
      </c>
      <c r="AE818" s="1">
        <v>99246.76999999999</v>
      </c>
      <c r="AF818" s="1">
        <v>794126.67</v>
      </c>
      <c r="AG818" s="1">
        <v>571486.42999999993</v>
      </c>
      <c r="AH818" s="1">
        <v>1675085.5127099999</v>
      </c>
      <c r="AI818" s="1">
        <v>3656165.6627099998</v>
      </c>
      <c r="AJ818" s="1">
        <v>585187.86</v>
      </c>
      <c r="AK818" s="1">
        <v>3070977.80271</v>
      </c>
      <c r="AL818" s="33">
        <v>3615407.32271</v>
      </c>
      <c r="AM818" s="1">
        <v>160299.79999999999</v>
      </c>
      <c r="AN818" s="1">
        <v>160299.79999999999</v>
      </c>
      <c r="AO818" s="1">
        <v>166951.25</v>
      </c>
      <c r="AP818" s="1">
        <v>166951.25</v>
      </c>
      <c r="AQ818" s="1">
        <v>665.14</v>
      </c>
      <c r="AR818" s="1">
        <v>665.14</v>
      </c>
      <c r="AS818" s="1">
        <v>665.14</v>
      </c>
      <c r="AT818" s="1">
        <v>665.14</v>
      </c>
      <c r="AU818" s="1">
        <v>1330.28</v>
      </c>
      <c r="AV818" s="1">
        <v>305301.28999999998</v>
      </c>
      <c r="AW818" s="1">
        <v>121144.32000000001</v>
      </c>
      <c r="AX818" s="1">
        <v>47134.35</v>
      </c>
      <c r="AY818" s="1">
        <v>1132072.9000000001</v>
      </c>
      <c r="AZ818" s="1">
        <v>8337052.7699999996</v>
      </c>
      <c r="BA818" s="1">
        <v>221780.30999999997</v>
      </c>
      <c r="BB818" s="1">
        <v>7.3100000000000005</v>
      </c>
      <c r="BC818" s="1">
        <v>200089.86</v>
      </c>
    </row>
    <row r="819" spans="1:55" x14ac:dyDescent="0.25">
      <c r="A819" s="10" t="s">
        <v>1652</v>
      </c>
      <c r="B819" s="10" t="s">
        <v>1653</v>
      </c>
      <c r="C819">
        <v>557.15</v>
      </c>
      <c r="D819" s="1">
        <v>7589704.0099999998</v>
      </c>
      <c r="E819" s="1">
        <v>5296272.12</v>
      </c>
      <c r="F819" s="12">
        <v>0.69782327651009413</v>
      </c>
      <c r="G819" s="28">
        <v>1</v>
      </c>
      <c r="H819" s="1">
        <v>132187.70000000001</v>
      </c>
      <c r="I819" s="1">
        <v>1914368.26</v>
      </c>
      <c r="J819" s="1">
        <v>2046555.96</v>
      </c>
      <c r="K819" s="30">
        <v>0.93035000000000001</v>
      </c>
      <c r="L819" s="1">
        <v>1797459.45</v>
      </c>
      <c r="M819" s="1">
        <v>359491.89</v>
      </c>
      <c r="N819" s="1">
        <v>175562.85</v>
      </c>
      <c r="O819" s="1">
        <v>77957.509999999995</v>
      </c>
      <c r="P819" s="1">
        <v>64431.56</v>
      </c>
      <c r="Q819" s="1">
        <v>110294.85</v>
      </c>
      <c r="R819" s="1">
        <v>41266.839999999997</v>
      </c>
      <c r="S819" s="1">
        <v>65190.95</v>
      </c>
      <c r="T819" s="1">
        <v>89401.96</v>
      </c>
      <c r="U819" s="1">
        <v>48827.23</v>
      </c>
      <c r="V819" s="1">
        <v>133503.31</v>
      </c>
      <c r="W819" s="1">
        <v>115147.11</v>
      </c>
      <c r="X819" s="1">
        <v>78225</v>
      </c>
      <c r="Y819" s="1">
        <v>3156760.51</v>
      </c>
      <c r="Z819" s="1">
        <v>49528.800000000003</v>
      </c>
      <c r="AA819" s="1">
        <v>69643.75</v>
      </c>
      <c r="AB819" s="1">
        <v>149873.35</v>
      </c>
      <c r="AC819" s="1">
        <v>16157.350000000002</v>
      </c>
      <c r="AD819" s="1">
        <v>318132.65000000002</v>
      </c>
      <c r="AE819" s="1">
        <v>85369.239999999991</v>
      </c>
      <c r="AF819" s="1">
        <v>683623.05</v>
      </c>
      <c r="AG819" s="1">
        <v>491963.44999999995</v>
      </c>
      <c r="AH819" s="1">
        <v>1503167.1766499998</v>
      </c>
      <c r="AI819" s="1">
        <v>3367458.8166499995</v>
      </c>
      <c r="AJ819" s="1">
        <v>503758.31</v>
      </c>
      <c r="AK819" s="1">
        <v>2863700.5066499999</v>
      </c>
      <c r="AL819" s="33">
        <v>3332372.0466499999</v>
      </c>
      <c r="AM819" s="1">
        <v>169611.82</v>
      </c>
      <c r="AN819" s="1">
        <v>169611.82</v>
      </c>
      <c r="AO819" s="1">
        <v>176928.41</v>
      </c>
      <c r="AP819" s="1">
        <v>176928.41</v>
      </c>
      <c r="AQ819" s="1">
        <v>0</v>
      </c>
      <c r="AR819" s="1">
        <v>0</v>
      </c>
      <c r="AS819" s="1">
        <v>0</v>
      </c>
      <c r="AT819" s="1">
        <v>0</v>
      </c>
      <c r="AU819" s="1">
        <v>0</v>
      </c>
      <c r="AV819" s="1">
        <v>262732.03999999998</v>
      </c>
      <c r="AW819" s="1">
        <v>104252.74</v>
      </c>
      <c r="AX819" s="1">
        <v>40506.080000000002</v>
      </c>
      <c r="AY819" s="1">
        <v>1100571.32</v>
      </c>
      <c r="AZ819" s="1">
        <v>7589704.0099999998</v>
      </c>
      <c r="BA819" s="1">
        <v>448376.48</v>
      </c>
      <c r="BB819" s="1">
        <v>5.42</v>
      </c>
      <c r="BC819" s="1">
        <v>298699.03000000003</v>
      </c>
    </row>
    <row r="820" spans="1:55" x14ac:dyDescent="0.25">
      <c r="A820" s="10" t="s">
        <v>1654</v>
      </c>
      <c r="B820" s="10" t="s">
        <v>1655</v>
      </c>
      <c r="C820">
        <v>712.75</v>
      </c>
      <c r="D820" s="1">
        <v>8564672.7899999991</v>
      </c>
      <c r="E820" s="1">
        <v>6992089.8800000008</v>
      </c>
      <c r="F820" s="12">
        <v>0.81638727496558583</v>
      </c>
      <c r="G820" s="28">
        <v>2</v>
      </c>
      <c r="H820" s="1">
        <v>21343.52</v>
      </c>
      <c r="I820" s="1">
        <v>1251899.7</v>
      </c>
      <c r="J820" s="1">
        <v>1273243.22</v>
      </c>
      <c r="K820" s="30">
        <v>0.93035000000000001</v>
      </c>
      <c r="L820" s="1">
        <v>2089641.69</v>
      </c>
      <c r="M820" s="1">
        <v>417928.33</v>
      </c>
      <c r="N820" s="1">
        <v>225633.13</v>
      </c>
      <c r="O820" s="1">
        <v>100140.54</v>
      </c>
      <c r="P820" s="1">
        <v>69110.009999999995</v>
      </c>
      <c r="Q820" s="1">
        <v>137179.22</v>
      </c>
      <c r="R820" s="1">
        <v>53138.13</v>
      </c>
      <c r="S820" s="1">
        <v>83402.19</v>
      </c>
      <c r="T820" s="1">
        <v>114841.54</v>
      </c>
      <c r="U820" s="1">
        <v>62551.64</v>
      </c>
      <c r="V820" s="1">
        <v>171492.06</v>
      </c>
      <c r="W820" s="1">
        <v>147912.54999999999</v>
      </c>
      <c r="X820" s="1">
        <v>100077.34</v>
      </c>
      <c r="Y820" s="1">
        <v>3773048.3699999996</v>
      </c>
      <c r="Z820" s="1">
        <v>63765</v>
      </c>
      <c r="AA820" s="1">
        <v>89093.75</v>
      </c>
      <c r="AB820" s="1">
        <v>191729.75</v>
      </c>
      <c r="AC820" s="1">
        <v>20669.75</v>
      </c>
      <c r="AD820" s="1">
        <v>406980.25</v>
      </c>
      <c r="AE820" s="1">
        <v>106559</v>
      </c>
      <c r="AF820" s="1">
        <v>874544.25</v>
      </c>
      <c r="AG820" s="1">
        <v>629358.25</v>
      </c>
      <c r="AH820" s="1">
        <v>1647655.5322499997</v>
      </c>
      <c r="AI820" s="1">
        <v>4030355.5322499997</v>
      </c>
      <c r="AJ820" s="1">
        <v>644447.16</v>
      </c>
      <c r="AK820" s="1">
        <v>3385908.3722499995</v>
      </c>
      <c r="AL820" s="33">
        <v>3985469.7822499997</v>
      </c>
      <c r="AM820" s="1">
        <v>67179.58</v>
      </c>
      <c r="AN820" s="1">
        <v>67179.58</v>
      </c>
      <c r="AO820" s="1">
        <v>69840.160000000003</v>
      </c>
      <c r="AP820" s="1">
        <v>69840.160000000003</v>
      </c>
      <c r="AQ820" s="1">
        <v>1995.43</v>
      </c>
      <c r="AR820" s="1">
        <v>1995.43</v>
      </c>
      <c r="AS820" s="1">
        <v>1995.43</v>
      </c>
      <c r="AT820" s="1">
        <v>1995.43</v>
      </c>
      <c r="AU820" s="1">
        <v>2660.57</v>
      </c>
      <c r="AV820" s="1">
        <v>335897.93</v>
      </c>
      <c r="AW820" s="1">
        <v>133285.15</v>
      </c>
      <c r="AX820" s="1">
        <v>52289.67</v>
      </c>
      <c r="AY820" s="1">
        <v>806154.52</v>
      </c>
      <c r="AZ820" s="1">
        <v>8564672.7899999991</v>
      </c>
      <c r="BA820" s="1">
        <v>48880.2</v>
      </c>
      <c r="BB820" s="1">
        <v>188.42000000000002</v>
      </c>
      <c r="BC820" s="1">
        <v>217818.51</v>
      </c>
    </row>
    <row r="821" spans="1:55" x14ac:dyDescent="0.25">
      <c r="A821" s="10" t="s">
        <v>1656</v>
      </c>
      <c r="B821" s="10" t="s">
        <v>1657</v>
      </c>
      <c r="C821">
        <v>1182.1500000000001</v>
      </c>
      <c r="D821" s="1">
        <v>15351381.890000001</v>
      </c>
      <c r="E821" s="1">
        <v>10275710.939999999</v>
      </c>
      <c r="F821" s="12">
        <v>0.66936716274993269</v>
      </c>
      <c r="G821" s="28">
        <v>1</v>
      </c>
      <c r="H821" s="1">
        <v>402344.18</v>
      </c>
      <c r="I821" s="1">
        <v>3670446.54</v>
      </c>
      <c r="J821" s="1">
        <v>4072790.72</v>
      </c>
      <c r="K821" s="30">
        <v>0.93035000000000001</v>
      </c>
      <c r="L821" s="1">
        <v>3663369.41</v>
      </c>
      <c r="M821" s="1">
        <v>732673.88</v>
      </c>
      <c r="N821" s="1">
        <v>373942.55</v>
      </c>
      <c r="O821" s="1">
        <v>165422.04</v>
      </c>
      <c r="P821" s="1">
        <v>127862.89</v>
      </c>
      <c r="Q821" s="1">
        <v>232997.87</v>
      </c>
      <c r="R821" s="1">
        <v>88751.98</v>
      </c>
      <c r="S821" s="1">
        <v>138299.82999999999</v>
      </c>
      <c r="T821" s="1">
        <v>189706.6</v>
      </c>
      <c r="U821" s="1">
        <v>103724.87</v>
      </c>
      <c r="V821" s="1">
        <v>283287.52</v>
      </c>
      <c r="W821" s="1">
        <v>244336.55</v>
      </c>
      <c r="X821" s="1">
        <v>165951.03</v>
      </c>
      <c r="Y821" s="1">
        <v>6510327.0199999996</v>
      </c>
      <c r="Z821" s="1">
        <v>104953.5</v>
      </c>
      <c r="AA821" s="1">
        <v>147768.75</v>
      </c>
      <c r="AB821" s="1">
        <v>317998.34999999998</v>
      </c>
      <c r="AC821" s="1">
        <v>34282.35</v>
      </c>
      <c r="AD821" s="1">
        <v>675007.64999999991</v>
      </c>
      <c r="AE821" s="1">
        <v>180552.52999999997</v>
      </c>
      <c r="AF821" s="1">
        <v>1450498.0499999998</v>
      </c>
      <c r="AG821" s="1">
        <v>1043838.45</v>
      </c>
      <c r="AH821" s="1">
        <v>3008286.4066499993</v>
      </c>
      <c r="AI821" s="1">
        <v>6963186.0366499992</v>
      </c>
      <c r="AJ821" s="1">
        <v>1068864.56</v>
      </c>
      <c r="AK821" s="1">
        <v>5894321.4766499978</v>
      </c>
      <c r="AL821" s="33">
        <v>6888739.6166499974</v>
      </c>
      <c r="AM821" s="1">
        <v>266057.77</v>
      </c>
      <c r="AN821" s="1">
        <v>266057.77</v>
      </c>
      <c r="AO821" s="1">
        <v>277365.21999999997</v>
      </c>
      <c r="AP821" s="1">
        <v>277365.21999999997</v>
      </c>
      <c r="AQ821" s="1">
        <v>0</v>
      </c>
      <c r="AR821" s="1">
        <v>0</v>
      </c>
      <c r="AS821" s="1">
        <v>0</v>
      </c>
      <c r="AT821" s="1">
        <v>0</v>
      </c>
      <c r="AU821" s="1">
        <v>0</v>
      </c>
      <c r="AV821" s="1">
        <v>557391.03</v>
      </c>
      <c r="AW821" s="1">
        <v>221174.17</v>
      </c>
      <c r="AX821" s="1">
        <v>86903.97</v>
      </c>
      <c r="AY821" s="1">
        <v>1952315.15</v>
      </c>
      <c r="AZ821" s="1">
        <v>15351381.890000001</v>
      </c>
      <c r="BA821" s="1">
        <v>594405.39</v>
      </c>
      <c r="BB821" s="1">
        <v>0</v>
      </c>
      <c r="BC821" s="1">
        <v>533460.04</v>
      </c>
    </row>
    <row r="822" spans="1:55" x14ac:dyDescent="0.25">
      <c r="A822" s="10" t="s">
        <v>1658</v>
      </c>
      <c r="B822" s="10" t="s">
        <v>1659</v>
      </c>
      <c r="C822">
        <v>337.54</v>
      </c>
      <c r="D822" s="1">
        <v>4615313.87</v>
      </c>
      <c r="E822" s="1">
        <v>3526015.21</v>
      </c>
      <c r="F822" s="12">
        <v>0.76398167260507466</v>
      </c>
      <c r="G822" s="28">
        <v>2</v>
      </c>
      <c r="H822" s="1">
        <v>29620.42</v>
      </c>
      <c r="I822" s="1">
        <v>2314570.6500000004</v>
      </c>
      <c r="J822" s="1">
        <v>2344191.0700000003</v>
      </c>
      <c r="K822" s="30">
        <v>0.93035000000000001</v>
      </c>
      <c r="L822" s="1">
        <v>1093306.6100000001</v>
      </c>
      <c r="M822" s="1">
        <v>218661.32</v>
      </c>
      <c r="N822" s="1">
        <v>106478.55</v>
      </c>
      <c r="O822" s="1">
        <v>46901.26</v>
      </c>
      <c r="P822" s="1">
        <v>39276.639999999999</v>
      </c>
      <c r="Q822" s="1">
        <v>66866.25</v>
      </c>
      <c r="R822" s="1">
        <v>24873.16</v>
      </c>
      <c r="S822" s="1">
        <v>39325.71</v>
      </c>
      <c r="T822" s="1">
        <v>53786.54</v>
      </c>
      <c r="U822" s="1">
        <v>29296.34</v>
      </c>
      <c r="V822" s="1">
        <v>80319.06</v>
      </c>
      <c r="W822" s="1">
        <v>69275.490000000005</v>
      </c>
      <c r="X822" s="1">
        <v>47188.36</v>
      </c>
      <c r="Y822" s="1">
        <v>1915555.2900000003</v>
      </c>
      <c r="Z822" s="1">
        <v>29996.1</v>
      </c>
      <c r="AA822" s="1">
        <v>42192.5</v>
      </c>
      <c r="AB822" s="1">
        <v>90798.26</v>
      </c>
      <c r="AC822" s="1">
        <v>9788.66</v>
      </c>
      <c r="AD822" s="1">
        <v>192735.34</v>
      </c>
      <c r="AE822" s="1">
        <v>51803.72</v>
      </c>
      <c r="AF822" s="1">
        <v>414161.57999999996</v>
      </c>
      <c r="AG822" s="1">
        <v>298047.82</v>
      </c>
      <c r="AH822" s="1">
        <v>914790.1325399999</v>
      </c>
      <c r="AI822" s="1">
        <v>2044314.1125399999</v>
      </c>
      <c r="AJ822" s="1">
        <v>305193.53999999998</v>
      </c>
      <c r="AK822" s="1">
        <v>1739120.5725400001</v>
      </c>
      <c r="AL822" s="33">
        <v>2023057.3725400001</v>
      </c>
      <c r="AM822" s="1">
        <v>104427.67</v>
      </c>
      <c r="AN822" s="1">
        <v>104427.67</v>
      </c>
      <c r="AO822" s="1">
        <v>109083.68</v>
      </c>
      <c r="AP822" s="1">
        <v>109083.68</v>
      </c>
      <c r="AQ822" s="1">
        <v>665.14</v>
      </c>
      <c r="AR822" s="1">
        <v>665.14</v>
      </c>
      <c r="AS822" s="1">
        <v>665.14</v>
      </c>
      <c r="AT822" s="1">
        <v>665.14</v>
      </c>
      <c r="AU822" s="1">
        <v>665.14</v>
      </c>
      <c r="AV822" s="1">
        <v>158969.51</v>
      </c>
      <c r="AW822" s="1">
        <v>63079.5</v>
      </c>
      <c r="AX822" s="1">
        <v>24303.65</v>
      </c>
      <c r="AY822" s="1">
        <v>676701.06000000017</v>
      </c>
      <c r="AZ822" s="1">
        <v>4615313.87</v>
      </c>
      <c r="BA822" s="1">
        <v>324037.98</v>
      </c>
      <c r="BB822" s="1">
        <v>152.35999999999999</v>
      </c>
      <c r="BC822" s="1">
        <v>174090.55</v>
      </c>
    </row>
    <row r="823" spans="1:55" x14ac:dyDescent="0.25">
      <c r="A823" s="10" t="s">
        <v>1660</v>
      </c>
      <c r="B823" s="10" t="s">
        <v>1661</v>
      </c>
      <c r="C823">
        <v>3418.55</v>
      </c>
      <c r="D823" s="1">
        <v>46988704.759999998</v>
      </c>
      <c r="E823" s="1">
        <v>32131532.48</v>
      </c>
      <c r="F823" s="12">
        <v>0.68381396431579367</v>
      </c>
      <c r="G823" s="28">
        <v>1</v>
      </c>
      <c r="H823" s="1">
        <v>1169051.2</v>
      </c>
      <c r="I823" s="1">
        <v>23540278.16</v>
      </c>
      <c r="J823" s="1">
        <v>24709329.359999999</v>
      </c>
      <c r="K823" s="30">
        <v>0.93035000000000001</v>
      </c>
      <c r="L823" s="1">
        <v>11069967.17</v>
      </c>
      <c r="M823" s="1">
        <v>2213993.4300000002</v>
      </c>
      <c r="N823" s="1">
        <v>1082532</v>
      </c>
      <c r="O823" s="1">
        <v>481054.91</v>
      </c>
      <c r="P823" s="1">
        <v>399914.09</v>
      </c>
      <c r="Q823" s="1">
        <v>675555.97</v>
      </c>
      <c r="R823" s="1">
        <v>257211.16</v>
      </c>
      <c r="S823" s="1">
        <v>400647.24</v>
      </c>
      <c r="T823" s="1">
        <v>551675.53</v>
      </c>
      <c r="U823" s="1">
        <v>300617.39</v>
      </c>
      <c r="V823" s="1">
        <v>823813.15</v>
      </c>
      <c r="W823" s="1">
        <v>710541.93</v>
      </c>
      <c r="X823" s="1">
        <v>480751.27</v>
      </c>
      <c r="Y823" s="1">
        <v>19448275.239999998</v>
      </c>
      <c r="Z823" s="1">
        <v>303229.80000000005</v>
      </c>
      <c r="AA823" s="1">
        <v>427318.75</v>
      </c>
      <c r="AB823" s="1">
        <v>919589.95</v>
      </c>
      <c r="AC823" s="1">
        <v>99137.95</v>
      </c>
      <c r="AD823" s="1">
        <v>1951992.05</v>
      </c>
      <c r="AE823" s="1">
        <v>521179.73</v>
      </c>
      <c r="AF823" s="1">
        <v>4194560.8499999996</v>
      </c>
      <c r="AG823" s="1">
        <v>3018579.65</v>
      </c>
      <c r="AH823" s="1">
        <v>9325188.5140499994</v>
      </c>
      <c r="AI823" s="1">
        <v>20760777.24405</v>
      </c>
      <c r="AJ823" s="1">
        <v>3090950.35</v>
      </c>
      <c r="AK823" s="1">
        <v>17669826.894049998</v>
      </c>
      <c r="AL823" s="33">
        <v>20545492.544049997</v>
      </c>
      <c r="AM823" s="1">
        <v>1098153.45</v>
      </c>
      <c r="AN823" s="1">
        <v>1098153.45</v>
      </c>
      <c r="AO823" s="1">
        <v>1144048.4099999999</v>
      </c>
      <c r="AP823" s="1">
        <v>1144048.4099999999</v>
      </c>
      <c r="AQ823" s="1">
        <v>1330.28</v>
      </c>
      <c r="AR823" s="1">
        <v>1330.28</v>
      </c>
      <c r="AS823" s="1">
        <v>1330.28</v>
      </c>
      <c r="AT823" s="1">
        <v>1330.28</v>
      </c>
      <c r="AU823" s="1">
        <v>1995.43</v>
      </c>
      <c r="AV823" s="1">
        <v>1612310.09</v>
      </c>
      <c r="AW823" s="1">
        <v>639768.72</v>
      </c>
      <c r="AX823" s="1">
        <v>251137.75</v>
      </c>
      <c r="AY823" s="1">
        <v>6994936.8300000001</v>
      </c>
      <c r="AZ823" s="1">
        <v>46988704.759999998</v>
      </c>
      <c r="BA823" s="1">
        <v>4783984.97</v>
      </c>
      <c r="BB823" s="1">
        <v>1666.9699999999998</v>
      </c>
      <c r="BC823" s="1">
        <v>1881467.4900000002</v>
      </c>
    </row>
    <row r="824" spans="1:55" x14ac:dyDescent="0.25">
      <c r="A824" s="10" t="s">
        <v>1662</v>
      </c>
      <c r="B824" s="10" t="s">
        <v>1663</v>
      </c>
      <c r="C824">
        <v>991.65</v>
      </c>
      <c r="D824" s="1">
        <v>13533379.27</v>
      </c>
      <c r="E824" s="1">
        <v>8573741.9900000002</v>
      </c>
      <c r="F824" s="12">
        <v>0.63352558285318794</v>
      </c>
      <c r="G824" s="28">
        <v>1</v>
      </c>
      <c r="H824" s="1">
        <v>568175.77</v>
      </c>
      <c r="I824" s="1">
        <v>6461239.0600000005</v>
      </c>
      <c r="J824" s="1">
        <v>7029414.8300000001</v>
      </c>
      <c r="K824" s="30">
        <v>0.93035000000000001</v>
      </c>
      <c r="L824" s="1">
        <v>3196258.12</v>
      </c>
      <c r="M824" s="1">
        <v>639251.62</v>
      </c>
      <c r="N824" s="1">
        <v>313731.46000000002</v>
      </c>
      <c r="O824" s="1">
        <v>139436.20000000001</v>
      </c>
      <c r="P824" s="1">
        <v>114968.91</v>
      </c>
      <c r="Q824" s="1">
        <v>193705.33</v>
      </c>
      <c r="R824" s="1">
        <v>74054.2</v>
      </c>
      <c r="S824" s="1">
        <v>116129.63</v>
      </c>
      <c r="T824" s="1">
        <v>159905.95000000001</v>
      </c>
      <c r="U824" s="1">
        <v>86833.29</v>
      </c>
      <c r="V824" s="1">
        <v>238786.42</v>
      </c>
      <c r="W824" s="1">
        <v>205954.18</v>
      </c>
      <c r="X824" s="1">
        <v>139348.19</v>
      </c>
      <c r="Y824" s="1">
        <v>5618363.5000000009</v>
      </c>
      <c r="Z824" s="1">
        <v>87898.5</v>
      </c>
      <c r="AA824" s="1">
        <v>123956.25</v>
      </c>
      <c r="AB824" s="1">
        <v>266753.84999999998</v>
      </c>
      <c r="AC824" s="1">
        <v>28757.850000000002</v>
      </c>
      <c r="AD824" s="1">
        <v>566232.14999999991</v>
      </c>
      <c r="AE824" s="1">
        <v>149609.74</v>
      </c>
      <c r="AF824" s="1">
        <v>1216754.55</v>
      </c>
      <c r="AG824" s="1">
        <v>875626.95000000007</v>
      </c>
      <c r="AH824" s="1">
        <v>2682027.2371499999</v>
      </c>
      <c r="AI824" s="1">
        <v>5997617.0771500003</v>
      </c>
      <c r="AJ824" s="1">
        <v>896620.18</v>
      </c>
      <c r="AK824" s="1">
        <v>5100996.8971500006</v>
      </c>
      <c r="AL824" s="33">
        <v>5935167.4771500006</v>
      </c>
      <c r="AM824" s="1">
        <v>298649.84000000003</v>
      </c>
      <c r="AN824" s="1">
        <v>298649.84000000003</v>
      </c>
      <c r="AO824" s="1">
        <v>310622.44</v>
      </c>
      <c r="AP824" s="1">
        <v>310622.44</v>
      </c>
      <c r="AQ824" s="1">
        <v>6651.44</v>
      </c>
      <c r="AR824" s="1">
        <v>6651.44</v>
      </c>
      <c r="AS824" s="1">
        <v>6651.44</v>
      </c>
      <c r="AT824" s="1">
        <v>6651.44</v>
      </c>
      <c r="AU824" s="1">
        <v>8646.8700000000008</v>
      </c>
      <c r="AV824" s="1">
        <v>467596.53</v>
      </c>
      <c r="AW824" s="1">
        <v>185543.48</v>
      </c>
      <c r="AX824" s="1">
        <v>72910.960000000006</v>
      </c>
      <c r="AY824" s="1">
        <v>1979848.16</v>
      </c>
      <c r="AZ824" s="1">
        <v>13533379.27</v>
      </c>
      <c r="BA824" s="1">
        <v>1079123.9900000002</v>
      </c>
      <c r="BB824" s="1">
        <v>7198.2699999999995</v>
      </c>
      <c r="BC824" s="1">
        <v>537161.85000000009</v>
      </c>
    </row>
    <row r="825" spans="1:55" x14ac:dyDescent="0.25">
      <c r="A825" s="10" t="s">
        <v>1664</v>
      </c>
      <c r="B825" s="10" t="s">
        <v>1665</v>
      </c>
      <c r="C825">
        <v>559.46</v>
      </c>
      <c r="D825" s="1">
        <v>6499589.46</v>
      </c>
      <c r="E825" s="1">
        <v>4392434.3100000005</v>
      </c>
      <c r="F825" s="12">
        <v>0.67580180825759428</v>
      </c>
      <c r="G825" s="28">
        <v>1</v>
      </c>
      <c r="H825" s="1">
        <v>154613.97</v>
      </c>
      <c r="I825" s="1">
        <v>1329179.3999999997</v>
      </c>
      <c r="J825" s="1">
        <v>1483793.3699999996</v>
      </c>
      <c r="K825" s="30">
        <v>0.93035000000000001</v>
      </c>
      <c r="L825" s="1">
        <v>1597178.36</v>
      </c>
      <c r="M825" s="1">
        <v>319435.67</v>
      </c>
      <c r="N825" s="1">
        <v>176830.46</v>
      </c>
      <c r="O825" s="1">
        <v>78591.31</v>
      </c>
      <c r="P825" s="1">
        <v>51586.559999999998</v>
      </c>
      <c r="Q825" s="1">
        <v>109605.51</v>
      </c>
      <c r="R825" s="1">
        <v>41832.14</v>
      </c>
      <c r="S825" s="1">
        <v>65454.879999999997</v>
      </c>
      <c r="T825" s="1">
        <v>90128.8</v>
      </c>
      <c r="U825" s="1">
        <v>49091.16</v>
      </c>
      <c r="V825" s="1">
        <v>134588.71</v>
      </c>
      <c r="W825" s="1">
        <v>116083.26</v>
      </c>
      <c r="X825" s="1">
        <v>78541.7</v>
      </c>
      <c r="Y825" s="1">
        <v>2908948.5199999996</v>
      </c>
      <c r="Z825" s="1">
        <v>50022</v>
      </c>
      <c r="AA825" s="1">
        <v>69932.5</v>
      </c>
      <c r="AB825" s="1">
        <v>150494.74</v>
      </c>
      <c r="AC825" s="1">
        <v>16224.34</v>
      </c>
      <c r="AD825" s="1">
        <v>319451.65999999997</v>
      </c>
      <c r="AE825" s="1">
        <v>85291.26999999999</v>
      </c>
      <c r="AF825" s="1">
        <v>686457.41999999993</v>
      </c>
      <c r="AG825" s="1">
        <v>494003.17999999993</v>
      </c>
      <c r="AH825" s="1">
        <v>1239152.93946</v>
      </c>
      <c r="AI825" s="1">
        <v>3111030.0494599999</v>
      </c>
      <c r="AJ825" s="1">
        <v>505846.94</v>
      </c>
      <c r="AK825" s="1">
        <v>2605183.1094599995</v>
      </c>
      <c r="AL825" s="33">
        <v>3075797.8094599997</v>
      </c>
      <c r="AM825" s="1">
        <v>25940.63</v>
      </c>
      <c r="AN825" s="1">
        <v>25940.63</v>
      </c>
      <c r="AO825" s="1">
        <v>27270.92</v>
      </c>
      <c r="AP825" s="1">
        <v>27270.92</v>
      </c>
      <c r="AQ825" s="1">
        <v>0</v>
      </c>
      <c r="AR825" s="1">
        <v>0</v>
      </c>
      <c r="AS825" s="1">
        <v>0</v>
      </c>
      <c r="AT825" s="1">
        <v>0</v>
      </c>
      <c r="AU825" s="1">
        <v>0</v>
      </c>
      <c r="AV825" s="1">
        <v>263397.19</v>
      </c>
      <c r="AW825" s="1">
        <v>104516.67</v>
      </c>
      <c r="AX825" s="1">
        <v>40506.080000000002</v>
      </c>
      <c r="AY825" s="1">
        <v>514843.04</v>
      </c>
      <c r="AZ825" s="1">
        <v>6499589.46</v>
      </c>
      <c r="BA825" s="1">
        <v>39312.03</v>
      </c>
      <c r="BB825" s="1">
        <v>0</v>
      </c>
      <c r="BC825" s="1">
        <v>149616.4</v>
      </c>
    </row>
    <row r="826" spans="1:55" x14ac:dyDescent="0.25">
      <c r="A826" s="10" t="s">
        <v>1666</v>
      </c>
      <c r="B826" s="10" t="s">
        <v>1667</v>
      </c>
      <c r="C826">
        <v>720.13</v>
      </c>
      <c r="D826" s="1">
        <v>8653182.8800000008</v>
      </c>
      <c r="E826" s="1">
        <v>7495783.3499999996</v>
      </c>
      <c r="F826" s="12">
        <v>0.86624580272363305</v>
      </c>
      <c r="G826" s="28">
        <v>2</v>
      </c>
      <c r="H826" s="1">
        <v>21564.52</v>
      </c>
      <c r="I826" s="1">
        <v>1085326.3499999999</v>
      </c>
      <c r="J826" s="1">
        <v>1106890.8699999999</v>
      </c>
      <c r="K826" s="30">
        <v>0.93035000000000001</v>
      </c>
      <c r="L826" s="1">
        <v>2094078.29</v>
      </c>
      <c r="M826" s="1">
        <v>418815.65</v>
      </c>
      <c r="N826" s="1">
        <v>227534.53</v>
      </c>
      <c r="O826" s="1">
        <v>100774.34</v>
      </c>
      <c r="P826" s="1">
        <v>69702.89</v>
      </c>
      <c r="Q826" s="1">
        <v>139936.59</v>
      </c>
      <c r="R826" s="1">
        <v>53703.43</v>
      </c>
      <c r="S826" s="1">
        <v>84193.98</v>
      </c>
      <c r="T826" s="1">
        <v>115568.39</v>
      </c>
      <c r="U826" s="1">
        <v>63079.5</v>
      </c>
      <c r="V826" s="1">
        <v>172577.45</v>
      </c>
      <c r="W826" s="1">
        <v>148848.70000000001</v>
      </c>
      <c r="X826" s="1">
        <v>101027.44</v>
      </c>
      <c r="Y826" s="1">
        <v>3789841.18</v>
      </c>
      <c r="Z826" s="1">
        <v>63731.7</v>
      </c>
      <c r="AA826" s="1">
        <v>90016.25</v>
      </c>
      <c r="AB826" s="1">
        <v>193714.97</v>
      </c>
      <c r="AC826" s="1">
        <v>20883.77</v>
      </c>
      <c r="AD826" s="1">
        <v>411194.23</v>
      </c>
      <c r="AE826" s="1">
        <v>108098.06</v>
      </c>
      <c r="AF826" s="1">
        <v>883599.51</v>
      </c>
      <c r="AG826" s="1">
        <v>635874.79</v>
      </c>
      <c r="AH826" s="1">
        <v>1664766.9336299999</v>
      </c>
      <c r="AI826" s="1">
        <v>4071880.2136300001</v>
      </c>
      <c r="AJ826" s="1">
        <v>651119.93999999994</v>
      </c>
      <c r="AK826" s="1">
        <v>3420760.2736300002</v>
      </c>
      <c r="AL826" s="33">
        <v>4026529.7036300004</v>
      </c>
      <c r="AM826" s="1">
        <v>75826.460000000006</v>
      </c>
      <c r="AN826" s="1">
        <v>75826.460000000006</v>
      </c>
      <c r="AO826" s="1">
        <v>79152.179999999993</v>
      </c>
      <c r="AP826" s="1">
        <v>79152.179999999993</v>
      </c>
      <c r="AQ826" s="1">
        <v>0</v>
      </c>
      <c r="AR826" s="1">
        <v>0</v>
      </c>
      <c r="AS826" s="1">
        <v>0</v>
      </c>
      <c r="AT826" s="1">
        <v>0</v>
      </c>
      <c r="AU826" s="1">
        <v>0</v>
      </c>
      <c r="AV826" s="1">
        <v>339223.65</v>
      </c>
      <c r="AW826" s="1">
        <v>134604.79999999999</v>
      </c>
      <c r="AX826" s="1">
        <v>53026.15</v>
      </c>
      <c r="AY826" s="1">
        <v>836811.88</v>
      </c>
      <c r="AZ826" s="1">
        <v>8653182.8800000008</v>
      </c>
      <c r="BA826" s="1">
        <v>92398.97</v>
      </c>
      <c r="BB826" s="1">
        <v>0</v>
      </c>
      <c r="BC826" s="1">
        <v>273986.88999999996</v>
      </c>
    </row>
    <row r="827" spans="1:55" x14ac:dyDescent="0.25">
      <c r="A827" s="10" t="s">
        <v>1668</v>
      </c>
      <c r="B827" s="10" t="s">
        <v>1669</v>
      </c>
      <c r="C827">
        <v>733.39</v>
      </c>
      <c r="D827" s="1">
        <v>10024342.58</v>
      </c>
      <c r="E827" s="1">
        <v>6746217.7799999993</v>
      </c>
      <c r="F827" s="12">
        <v>0.67298356237940937</v>
      </c>
      <c r="G827" s="28">
        <v>1</v>
      </c>
      <c r="H827" s="1">
        <v>261630.89</v>
      </c>
      <c r="I827" s="1">
        <v>2875656.9499999997</v>
      </c>
      <c r="J827" s="1">
        <v>3137287.84</v>
      </c>
      <c r="K827" s="30">
        <v>0.93035000000000001</v>
      </c>
      <c r="L827" s="1">
        <v>2369781.7000000002</v>
      </c>
      <c r="M827" s="1">
        <v>473956.34</v>
      </c>
      <c r="N827" s="1">
        <v>231971.14</v>
      </c>
      <c r="O827" s="1">
        <v>102675.75</v>
      </c>
      <c r="P827" s="1">
        <v>85233.56</v>
      </c>
      <c r="Q827" s="1">
        <v>143383.29999999999</v>
      </c>
      <c r="R827" s="1">
        <v>54834.02</v>
      </c>
      <c r="S827" s="1">
        <v>85513.64</v>
      </c>
      <c r="T827" s="1">
        <v>117748.92</v>
      </c>
      <c r="U827" s="1">
        <v>64399.16</v>
      </c>
      <c r="V827" s="1">
        <v>175833.63</v>
      </c>
      <c r="W827" s="1">
        <v>151657.17000000001</v>
      </c>
      <c r="X827" s="1">
        <v>102610.94</v>
      </c>
      <c r="Y827" s="1">
        <v>4159599.27</v>
      </c>
      <c r="Z827" s="1">
        <v>65397.599999999991</v>
      </c>
      <c r="AA827" s="1">
        <v>91673.749999999985</v>
      </c>
      <c r="AB827" s="1">
        <v>197281.90999999997</v>
      </c>
      <c r="AC827" s="1">
        <v>21268.309999999998</v>
      </c>
      <c r="AD827" s="1">
        <v>418765.69</v>
      </c>
      <c r="AE827" s="1">
        <v>111338.9</v>
      </c>
      <c r="AF827" s="1">
        <v>899869.52999999991</v>
      </c>
      <c r="AG827" s="1">
        <v>647583.36999999988</v>
      </c>
      <c r="AH827" s="1">
        <v>1987005.1278900001</v>
      </c>
      <c r="AI827" s="1">
        <v>4440184.1878899997</v>
      </c>
      <c r="AJ827" s="1">
        <v>663109.23</v>
      </c>
      <c r="AK827" s="1">
        <v>3777074.9578899997</v>
      </c>
      <c r="AL827" s="33">
        <v>4393998.6278900001</v>
      </c>
      <c r="AM827" s="1">
        <v>226149.1</v>
      </c>
      <c r="AN827" s="1">
        <v>226149.1</v>
      </c>
      <c r="AO827" s="1">
        <v>235461.12</v>
      </c>
      <c r="AP827" s="1">
        <v>235461.12</v>
      </c>
      <c r="AQ827" s="1">
        <v>1995.43</v>
      </c>
      <c r="AR827" s="1">
        <v>1995.43</v>
      </c>
      <c r="AS827" s="1">
        <v>1995.43</v>
      </c>
      <c r="AT827" s="1">
        <v>1995.43</v>
      </c>
      <c r="AU827" s="1">
        <v>2660.57</v>
      </c>
      <c r="AV827" s="1">
        <v>345875.1</v>
      </c>
      <c r="AW827" s="1">
        <v>137244.10999999999</v>
      </c>
      <c r="AX827" s="1">
        <v>53762.62</v>
      </c>
      <c r="AY827" s="1">
        <v>1470744.56</v>
      </c>
      <c r="AZ827" s="1">
        <v>10024342.58</v>
      </c>
      <c r="BA827" s="1">
        <v>661258.74</v>
      </c>
      <c r="BB827" s="1">
        <v>1475.32</v>
      </c>
      <c r="BC827" s="1">
        <v>333766.74</v>
      </c>
    </row>
    <row r="828" spans="1:55" x14ac:dyDescent="0.25">
      <c r="A828" s="10" t="s">
        <v>1670</v>
      </c>
      <c r="B828" s="10" t="s">
        <v>1671</v>
      </c>
      <c r="C828">
        <v>289.55</v>
      </c>
      <c r="D828" s="1">
        <v>3868821.42</v>
      </c>
      <c r="E828" s="1">
        <v>2807214.39</v>
      </c>
      <c r="F828" s="12">
        <v>0.72559937129380347</v>
      </c>
      <c r="G828" s="28">
        <v>1</v>
      </c>
      <c r="H828" s="1">
        <v>38546.79</v>
      </c>
      <c r="I828" s="1">
        <v>1687399.9300000002</v>
      </c>
      <c r="J828" s="1">
        <v>1725946.7200000002</v>
      </c>
      <c r="K828" s="30">
        <v>0.93035000000000001</v>
      </c>
      <c r="L828" s="1">
        <v>915842.35</v>
      </c>
      <c r="M828" s="1">
        <v>183168.47</v>
      </c>
      <c r="N828" s="1">
        <v>91267.33</v>
      </c>
      <c r="O828" s="1">
        <v>39929.449999999997</v>
      </c>
      <c r="P828" s="1">
        <v>32610.86</v>
      </c>
      <c r="Q828" s="1">
        <v>57215.45</v>
      </c>
      <c r="R828" s="1">
        <v>20916.07</v>
      </c>
      <c r="S828" s="1">
        <v>33783.160000000003</v>
      </c>
      <c r="T828" s="1">
        <v>45791.25</v>
      </c>
      <c r="U828" s="1">
        <v>25337.37</v>
      </c>
      <c r="V828" s="1">
        <v>68379.740000000005</v>
      </c>
      <c r="W828" s="1">
        <v>58977.78</v>
      </c>
      <c r="X828" s="1">
        <v>40537.65</v>
      </c>
      <c r="Y828" s="1">
        <v>1613756.9300000002</v>
      </c>
      <c r="Z828" s="1">
        <v>25766.999999999996</v>
      </c>
      <c r="AA828" s="1">
        <v>36193.75</v>
      </c>
      <c r="AB828" s="1">
        <v>77888.949999999983</v>
      </c>
      <c r="AC828" s="1">
        <v>8396.9499999999989</v>
      </c>
      <c r="AD828" s="1">
        <v>165333.04999999999</v>
      </c>
      <c r="AE828" s="1">
        <v>44931.06</v>
      </c>
      <c r="AF828" s="1">
        <v>355277.85</v>
      </c>
      <c r="AG828" s="1">
        <v>255672.64999999997</v>
      </c>
      <c r="AH828" s="1">
        <v>762844.32704999996</v>
      </c>
      <c r="AI828" s="1">
        <v>1732305.5870499997</v>
      </c>
      <c r="AJ828" s="1">
        <v>261802.42</v>
      </c>
      <c r="AK828" s="1">
        <v>1470503.16705</v>
      </c>
      <c r="AL828" s="33">
        <v>1714071.0470500002</v>
      </c>
      <c r="AM828" s="1">
        <v>79817.33</v>
      </c>
      <c r="AN828" s="1">
        <v>79817.33</v>
      </c>
      <c r="AO828" s="1">
        <v>83143.05</v>
      </c>
      <c r="AP828" s="1">
        <v>83143.05</v>
      </c>
      <c r="AQ828" s="1">
        <v>665.14</v>
      </c>
      <c r="AR828" s="1">
        <v>665.14</v>
      </c>
      <c r="AS828" s="1">
        <v>665.14</v>
      </c>
      <c r="AT828" s="1">
        <v>665.14</v>
      </c>
      <c r="AU828" s="1">
        <v>1330.28</v>
      </c>
      <c r="AV828" s="1">
        <v>136354.6</v>
      </c>
      <c r="AW828" s="1">
        <v>54105.85</v>
      </c>
      <c r="AX828" s="1">
        <v>20621.28</v>
      </c>
      <c r="AY828" s="1">
        <v>540993.33000000007</v>
      </c>
      <c r="AZ828" s="1">
        <v>3868821.42</v>
      </c>
      <c r="BA828" s="1">
        <v>232160.66</v>
      </c>
      <c r="BB828" s="1">
        <v>50.11</v>
      </c>
      <c r="BC828" s="1">
        <v>123109.73000000001</v>
      </c>
    </row>
    <row r="829" spans="1:55" x14ac:dyDescent="0.25">
      <c r="A829" s="10" t="s">
        <v>1672</v>
      </c>
      <c r="B829" s="10" t="s">
        <v>1673</v>
      </c>
      <c r="C829">
        <v>3092.45</v>
      </c>
      <c r="D829" s="1">
        <v>47914650.939999998</v>
      </c>
      <c r="E829" s="1">
        <v>37492255.890000001</v>
      </c>
      <c r="F829" s="12">
        <v>0.78247999629484521</v>
      </c>
      <c r="G829" s="28">
        <v>2</v>
      </c>
      <c r="H829" s="1">
        <v>325335.03000000003</v>
      </c>
      <c r="I829" s="1">
        <v>32436157.080000006</v>
      </c>
      <c r="J829" s="1">
        <v>32761492.110000007</v>
      </c>
      <c r="K829" s="30">
        <v>0.93035000000000001</v>
      </c>
      <c r="L829" s="1">
        <v>10958597.220000001</v>
      </c>
      <c r="M829" s="1">
        <v>2570408.0499999998</v>
      </c>
      <c r="N829" s="1">
        <v>1015544.71</v>
      </c>
      <c r="O829" s="1">
        <v>419218.89</v>
      </c>
      <c r="P829" s="1">
        <v>411396.69</v>
      </c>
      <c r="Q829" s="1">
        <v>699478.83</v>
      </c>
      <c r="R829" s="1">
        <v>232337.99</v>
      </c>
      <c r="S829" s="1">
        <v>373990.21</v>
      </c>
      <c r="T829" s="1">
        <v>466634.64</v>
      </c>
      <c r="U829" s="1">
        <v>271584.99</v>
      </c>
      <c r="V829" s="1">
        <v>696822.19</v>
      </c>
      <c r="W829" s="1">
        <v>601011.75</v>
      </c>
      <c r="X829" s="1">
        <v>448764.52</v>
      </c>
      <c r="Y829" s="1">
        <v>19165790.68</v>
      </c>
      <c r="Z829" s="1">
        <v>277046.10000000003</v>
      </c>
      <c r="AA829" s="1">
        <v>386556.25</v>
      </c>
      <c r="AB829" s="1">
        <v>831869.04999999993</v>
      </c>
      <c r="AC829" s="1">
        <v>89681.049999999988</v>
      </c>
      <c r="AD829" s="1">
        <v>1765788.9499999997</v>
      </c>
      <c r="AE829" s="1">
        <v>967475.33000000007</v>
      </c>
      <c r="AF829" s="1">
        <v>3794436.15</v>
      </c>
      <c r="AG829" s="1">
        <v>2730633.35</v>
      </c>
      <c r="AH829" s="1">
        <v>9620644.987949999</v>
      </c>
      <c r="AI829" s="1">
        <v>20464131.217949998</v>
      </c>
      <c r="AJ829" s="1">
        <v>2796100.51</v>
      </c>
      <c r="AK829" s="1">
        <v>17668030.707950003</v>
      </c>
      <c r="AL829" s="33">
        <v>20269382.807950005</v>
      </c>
      <c r="AM829" s="1">
        <v>1511873.28</v>
      </c>
      <c r="AN829" s="1">
        <v>1511873.28</v>
      </c>
      <c r="AO829" s="1">
        <v>1574396.86</v>
      </c>
      <c r="AP829" s="1">
        <v>1574396.86</v>
      </c>
      <c r="AQ829" s="1">
        <v>7981.73</v>
      </c>
      <c r="AR829" s="1">
        <v>7981.73</v>
      </c>
      <c r="AS829" s="1">
        <v>7981.73</v>
      </c>
      <c r="AT829" s="1">
        <v>7981.73</v>
      </c>
      <c r="AU829" s="1">
        <v>9977.16</v>
      </c>
      <c r="AV829" s="1">
        <v>1458661.73</v>
      </c>
      <c r="AW829" s="1">
        <v>578800.66</v>
      </c>
      <c r="AX829" s="1">
        <v>227570.57</v>
      </c>
      <c r="AY829" s="1">
        <v>8479477.3200000022</v>
      </c>
      <c r="AZ829" s="1">
        <v>47914650.939999998</v>
      </c>
      <c r="BA829" s="1">
        <v>10615425.620000001</v>
      </c>
      <c r="BB829" s="1">
        <v>2229.08</v>
      </c>
      <c r="BC829" s="1">
        <v>1642117.1599999997</v>
      </c>
    </row>
    <row r="830" spans="1:55" x14ac:dyDescent="0.25">
      <c r="A830" s="10" t="s">
        <v>1674</v>
      </c>
      <c r="B830" s="10" t="s">
        <v>1675</v>
      </c>
      <c r="C830">
        <v>148.78</v>
      </c>
      <c r="D830" s="1">
        <v>2048861.29</v>
      </c>
      <c r="E830" s="1">
        <v>1547306.5</v>
      </c>
      <c r="F830" s="12">
        <v>0.75520314994091176</v>
      </c>
      <c r="G830" s="28">
        <v>2</v>
      </c>
      <c r="H830" s="1">
        <v>16859.28</v>
      </c>
      <c r="I830" s="1">
        <v>1059816.3699999999</v>
      </c>
      <c r="J830" s="1">
        <v>1076675.6499999999</v>
      </c>
      <c r="K830" s="30">
        <v>0.93035000000000001</v>
      </c>
      <c r="L830" s="1">
        <v>495780.54</v>
      </c>
      <c r="M830" s="1">
        <v>113791.88</v>
      </c>
      <c r="N830" s="1">
        <v>47760.639999999999</v>
      </c>
      <c r="O830" s="1">
        <v>19480.64</v>
      </c>
      <c r="P830" s="1">
        <v>17096.09</v>
      </c>
      <c r="Q830" s="1">
        <v>30905.5</v>
      </c>
      <c r="R830" s="1">
        <v>10175.379999999999</v>
      </c>
      <c r="S830" s="1">
        <v>17419.439999999999</v>
      </c>
      <c r="T830" s="1">
        <v>21805.35</v>
      </c>
      <c r="U830" s="1">
        <v>12668.68</v>
      </c>
      <c r="V830" s="1">
        <v>32561.78</v>
      </c>
      <c r="W830" s="1">
        <v>28084.66</v>
      </c>
      <c r="X830" s="1">
        <v>20902.22</v>
      </c>
      <c r="Y830" s="1">
        <v>868432.79999999993</v>
      </c>
      <c r="Z830" s="1">
        <v>13390.199999999999</v>
      </c>
      <c r="AA830" s="1">
        <v>18597.5</v>
      </c>
      <c r="AB830" s="1">
        <v>40021.819999999992</v>
      </c>
      <c r="AC830" s="1">
        <v>4314.62</v>
      </c>
      <c r="AD830" s="1">
        <v>84953.38</v>
      </c>
      <c r="AE830" s="1">
        <v>42442.41</v>
      </c>
      <c r="AF830" s="1">
        <v>182553.06</v>
      </c>
      <c r="AG830" s="1">
        <v>131372.74</v>
      </c>
      <c r="AH830" s="1">
        <v>401993.38877999998</v>
      </c>
      <c r="AI830" s="1">
        <v>919639.1187799999</v>
      </c>
      <c r="AJ830" s="1">
        <v>134522.41</v>
      </c>
      <c r="AK830" s="1">
        <v>785116.70877999987</v>
      </c>
      <c r="AL830" s="33">
        <v>910269.62877999991</v>
      </c>
      <c r="AM830" s="1">
        <v>39908.660000000003</v>
      </c>
      <c r="AN830" s="1">
        <v>39908.660000000003</v>
      </c>
      <c r="AO830" s="1">
        <v>41238.949999999997</v>
      </c>
      <c r="AP830" s="1">
        <v>41238.949999999997</v>
      </c>
      <c r="AQ830" s="1">
        <v>0</v>
      </c>
      <c r="AR830" s="1">
        <v>0</v>
      </c>
      <c r="AS830" s="1">
        <v>0</v>
      </c>
      <c r="AT830" s="1">
        <v>0</v>
      </c>
      <c r="AU830" s="1">
        <v>0</v>
      </c>
      <c r="AV830" s="1">
        <v>69840.160000000003</v>
      </c>
      <c r="AW830" s="1">
        <v>27712.75</v>
      </c>
      <c r="AX830" s="1">
        <v>10310.64</v>
      </c>
      <c r="AY830" s="1">
        <v>270158.77</v>
      </c>
      <c r="AZ830" s="1">
        <v>2048861.29</v>
      </c>
      <c r="BA830" s="1">
        <v>453446.43000000005</v>
      </c>
      <c r="BB830" s="1">
        <v>0</v>
      </c>
      <c r="BC830" s="1">
        <v>36203.54</v>
      </c>
    </row>
    <row r="831" spans="1:55" x14ac:dyDescent="0.25">
      <c r="A831" s="10" t="s">
        <v>1676</v>
      </c>
      <c r="B831" s="10" t="s">
        <v>1677</v>
      </c>
      <c r="C831">
        <v>4680.12</v>
      </c>
      <c r="D831" s="1">
        <v>73332826.390000001</v>
      </c>
      <c r="E831" s="1">
        <v>70354852.409999996</v>
      </c>
      <c r="F831" s="12">
        <v>0.95939098318449523</v>
      </c>
      <c r="G831" s="28">
        <v>3</v>
      </c>
      <c r="H831" s="1">
        <v>120178.37</v>
      </c>
      <c r="I831" s="1">
        <v>60389822.800000012</v>
      </c>
      <c r="J831" s="1">
        <v>60510001.170000009</v>
      </c>
      <c r="K831" s="30">
        <v>0.93035000000000001</v>
      </c>
      <c r="L831" s="1">
        <v>16736624.380000001</v>
      </c>
      <c r="M831" s="1">
        <v>4048872.91</v>
      </c>
      <c r="N831" s="1">
        <v>1550959.77</v>
      </c>
      <c r="O831" s="1">
        <v>629318.40000000002</v>
      </c>
      <c r="P831" s="1">
        <v>628038.53</v>
      </c>
      <c r="Q831" s="1">
        <v>1080048.3600000001</v>
      </c>
      <c r="R831" s="1">
        <v>351616.14</v>
      </c>
      <c r="S831" s="1">
        <v>570090.93999999994</v>
      </c>
      <c r="T831" s="1">
        <v>695590.89</v>
      </c>
      <c r="U831" s="1">
        <v>411468.41</v>
      </c>
      <c r="V831" s="1">
        <v>1038720.93</v>
      </c>
      <c r="W831" s="1">
        <v>895900.7</v>
      </c>
      <c r="X831" s="1">
        <v>684072.95</v>
      </c>
      <c r="Y831" s="1">
        <v>29321323.309999999</v>
      </c>
      <c r="Z831" s="1">
        <v>419606.1</v>
      </c>
      <c r="AA831" s="1">
        <v>585015</v>
      </c>
      <c r="AB831" s="1">
        <v>1258952.28</v>
      </c>
      <c r="AC831" s="1">
        <v>135723.48000000001</v>
      </c>
      <c r="AD831" s="1">
        <v>2672348.5199999996</v>
      </c>
      <c r="AE831" s="1">
        <v>1621430.4700000002</v>
      </c>
      <c r="AF831" s="1">
        <v>5742507.2400000002</v>
      </c>
      <c r="AG831" s="1">
        <v>4132545.96</v>
      </c>
      <c r="AH831" s="1">
        <v>14719782.885120001</v>
      </c>
      <c r="AI831" s="1">
        <v>31287911.935120001</v>
      </c>
      <c r="AJ831" s="1">
        <v>4231624.0999999996</v>
      </c>
      <c r="AK831" s="1">
        <v>27056287.83512</v>
      </c>
      <c r="AL831" s="33">
        <v>30993179.31512</v>
      </c>
      <c r="AM831" s="1">
        <v>2306720.87</v>
      </c>
      <c r="AN831" s="1">
        <v>2306720.87</v>
      </c>
      <c r="AO831" s="1">
        <v>2403166.8199999998</v>
      </c>
      <c r="AP831" s="1">
        <v>2403166.8199999998</v>
      </c>
      <c r="AQ831" s="1">
        <v>31926.93</v>
      </c>
      <c r="AR831" s="1">
        <v>31926.93</v>
      </c>
      <c r="AS831" s="1">
        <v>33257.22</v>
      </c>
      <c r="AT831" s="1">
        <v>33257.22</v>
      </c>
      <c r="AU831" s="1">
        <v>39908.660000000003</v>
      </c>
      <c r="AV831" s="1">
        <v>2207614.35</v>
      </c>
      <c r="AW831" s="1">
        <v>875986.96</v>
      </c>
      <c r="AX831" s="1">
        <v>344670</v>
      </c>
      <c r="AY831" s="1">
        <v>13018323.650000002</v>
      </c>
      <c r="AZ831" s="1">
        <v>73332826.390000001</v>
      </c>
      <c r="BA831" s="1">
        <v>19426258.190000001</v>
      </c>
      <c r="BB831" s="1">
        <v>27803.649999999998</v>
      </c>
      <c r="BC831" s="1">
        <v>2356779.2100000004</v>
      </c>
    </row>
    <row r="832" spans="1:55" x14ac:dyDescent="0.25">
      <c r="A832" s="10" t="s">
        <v>1678</v>
      </c>
      <c r="B832" s="10" t="s">
        <v>1679</v>
      </c>
      <c r="C832">
        <v>918.71</v>
      </c>
      <c r="D832" s="1">
        <v>12769347.49</v>
      </c>
      <c r="E832" s="1">
        <v>9050930.129999999</v>
      </c>
      <c r="F832" s="12">
        <v>0.70880130226607208</v>
      </c>
      <c r="G832" s="28">
        <v>1</v>
      </c>
      <c r="H832" s="1">
        <v>206365.04</v>
      </c>
      <c r="I832" s="1">
        <v>6239534.5200000005</v>
      </c>
      <c r="J832" s="1">
        <v>6445899.5600000005</v>
      </c>
      <c r="K832" s="30">
        <v>0.93035000000000001</v>
      </c>
      <c r="L832" s="1">
        <v>2970632.43</v>
      </c>
      <c r="M832" s="1">
        <v>708014.14</v>
      </c>
      <c r="N832" s="1">
        <v>301685.74</v>
      </c>
      <c r="O832" s="1">
        <v>123801.28</v>
      </c>
      <c r="P832" s="1">
        <v>104829.42</v>
      </c>
      <c r="Q832" s="1">
        <v>209232.94</v>
      </c>
      <c r="R832" s="1">
        <v>68401.210000000006</v>
      </c>
      <c r="S832" s="1">
        <v>111378.87</v>
      </c>
      <c r="T832" s="1">
        <v>137373.75</v>
      </c>
      <c r="U832" s="1">
        <v>80498.95</v>
      </c>
      <c r="V832" s="1">
        <v>205139.24</v>
      </c>
      <c r="W832" s="1">
        <v>176933.36</v>
      </c>
      <c r="X832" s="1">
        <v>133647.57999999999</v>
      </c>
      <c r="Y832" s="1">
        <v>5331568.910000002</v>
      </c>
      <c r="Z832" s="1">
        <v>82062</v>
      </c>
      <c r="AA832" s="1">
        <v>114838.75</v>
      </c>
      <c r="AB832" s="1">
        <v>247132.99</v>
      </c>
      <c r="AC832" s="1">
        <v>26642.589999999997</v>
      </c>
      <c r="AD832" s="1">
        <v>524583.40999999992</v>
      </c>
      <c r="AE832" s="1">
        <v>301484.87</v>
      </c>
      <c r="AF832" s="1">
        <v>1127257.17</v>
      </c>
      <c r="AG832" s="1">
        <v>811220.92999999993</v>
      </c>
      <c r="AH832" s="1">
        <v>2501718.7082099998</v>
      </c>
      <c r="AI832" s="1">
        <v>5736941.4182099998</v>
      </c>
      <c r="AJ832" s="1">
        <v>830670.02</v>
      </c>
      <c r="AK832" s="1">
        <v>4906271.3982100002</v>
      </c>
      <c r="AL832" s="33">
        <v>5679085.2482099999</v>
      </c>
      <c r="AM832" s="1">
        <v>262066.9</v>
      </c>
      <c r="AN832" s="1">
        <v>262066.9</v>
      </c>
      <c r="AO832" s="1">
        <v>272709.21000000002</v>
      </c>
      <c r="AP832" s="1">
        <v>272709.21000000002</v>
      </c>
      <c r="AQ832" s="1">
        <v>3325.72</v>
      </c>
      <c r="AR832" s="1">
        <v>3325.72</v>
      </c>
      <c r="AS832" s="1">
        <v>3325.72</v>
      </c>
      <c r="AT832" s="1">
        <v>3325.72</v>
      </c>
      <c r="AU832" s="1">
        <v>3990.86</v>
      </c>
      <c r="AV832" s="1">
        <v>433009.02</v>
      </c>
      <c r="AW832" s="1">
        <v>171819.07</v>
      </c>
      <c r="AX832" s="1">
        <v>67019.16</v>
      </c>
      <c r="AY832" s="1">
        <v>1758693.21</v>
      </c>
      <c r="AZ832" s="1">
        <v>12769347.49</v>
      </c>
      <c r="BA832" s="1">
        <v>914156.95</v>
      </c>
      <c r="BB832" s="1">
        <v>864.07999999999993</v>
      </c>
      <c r="BC832" s="1">
        <v>421499.76999999996</v>
      </c>
    </row>
    <row r="833" spans="1:55" x14ac:dyDescent="0.25">
      <c r="A833" s="10" t="s">
        <v>1680</v>
      </c>
      <c r="B833" s="10" t="s">
        <v>1681</v>
      </c>
      <c r="C833">
        <v>4696.5</v>
      </c>
      <c r="D833" s="1">
        <v>67536166.670000002</v>
      </c>
      <c r="E833" s="1">
        <v>43832373.200000003</v>
      </c>
      <c r="F833" s="12">
        <v>0.64902074490216255</v>
      </c>
      <c r="G833" s="28">
        <v>1</v>
      </c>
      <c r="H833" s="1">
        <v>2383766.52</v>
      </c>
      <c r="I833" s="1">
        <v>22356819.25</v>
      </c>
      <c r="J833" s="1">
        <v>24740585.77</v>
      </c>
      <c r="K833" s="30">
        <v>0.93035000000000001</v>
      </c>
      <c r="L833" s="1">
        <v>15076923.310000001</v>
      </c>
      <c r="M833" s="1">
        <v>5025138.53</v>
      </c>
      <c r="N833" s="1">
        <v>1707287.96</v>
      </c>
      <c r="O833" s="1">
        <v>568611.23</v>
      </c>
      <c r="P833" s="1">
        <v>505289.45</v>
      </c>
      <c r="Q833" s="1">
        <v>1477150.48</v>
      </c>
      <c r="R833" s="1">
        <v>353877.34</v>
      </c>
      <c r="S833" s="1">
        <v>619709.96</v>
      </c>
      <c r="T833" s="1">
        <v>568392.97</v>
      </c>
      <c r="U833" s="1">
        <v>413052</v>
      </c>
      <c r="V833" s="1">
        <v>848777.19</v>
      </c>
      <c r="W833" s="1">
        <v>732073.51</v>
      </c>
      <c r="X833" s="1">
        <v>743612.64</v>
      </c>
      <c r="Y833" s="1">
        <v>28639896.570000004</v>
      </c>
      <c r="Z833" s="1">
        <v>422685</v>
      </c>
      <c r="AA833" s="1">
        <v>587062.5</v>
      </c>
      <c r="AB833" s="1">
        <v>1263358.5</v>
      </c>
      <c r="AC833" s="1">
        <v>136198.5</v>
      </c>
      <c r="AD833" s="1">
        <v>2681701.5</v>
      </c>
      <c r="AE833" s="1">
        <v>3658573.5</v>
      </c>
      <c r="AF833" s="1">
        <v>5762605.5</v>
      </c>
      <c r="AG833" s="1">
        <v>4147009.5</v>
      </c>
      <c r="AH833" s="1">
        <v>12830036.278499998</v>
      </c>
      <c r="AI833" s="1">
        <v>31489230.778499998</v>
      </c>
      <c r="AJ833" s="1">
        <v>4246434.4000000004</v>
      </c>
      <c r="AK833" s="1">
        <v>27242796.3785</v>
      </c>
      <c r="AL833" s="33">
        <v>31193466.618500002</v>
      </c>
      <c r="AM833" s="1">
        <v>1036960.16</v>
      </c>
      <c r="AN833" s="1">
        <v>1036960.16</v>
      </c>
      <c r="AO833" s="1">
        <v>1080194.55</v>
      </c>
      <c r="AP833" s="1">
        <v>1080194.55</v>
      </c>
      <c r="AQ833" s="1">
        <v>5321.15</v>
      </c>
      <c r="AR833" s="1">
        <v>5321.15</v>
      </c>
      <c r="AS833" s="1">
        <v>5986.29</v>
      </c>
      <c r="AT833" s="1">
        <v>5986.29</v>
      </c>
      <c r="AU833" s="1">
        <v>6651.44</v>
      </c>
      <c r="AV833" s="1">
        <v>2214930.94</v>
      </c>
      <c r="AW833" s="1">
        <v>878890.2</v>
      </c>
      <c r="AX833" s="1">
        <v>345406.47</v>
      </c>
      <c r="AY833" s="1">
        <v>7702803.3500000015</v>
      </c>
      <c r="AZ833" s="1">
        <v>67536166.670000002</v>
      </c>
      <c r="BA833" s="1">
        <v>2926527.58</v>
      </c>
      <c r="BB833" s="1">
        <v>9931.61</v>
      </c>
      <c r="BC833" s="1">
        <v>2238474.86</v>
      </c>
    </row>
    <row r="834" spans="1:55" x14ac:dyDescent="0.25">
      <c r="A834" s="10" t="s">
        <v>1682</v>
      </c>
      <c r="B834" s="10" t="s">
        <v>1683</v>
      </c>
      <c r="C834">
        <v>2488</v>
      </c>
      <c r="D834" s="1">
        <v>33376121.23</v>
      </c>
      <c r="E834" s="1">
        <v>21491267.52</v>
      </c>
      <c r="F834" s="12">
        <v>0.64391147706770235</v>
      </c>
      <c r="G834" s="28">
        <v>1</v>
      </c>
      <c r="H834" s="1">
        <v>1190367.4099999999</v>
      </c>
      <c r="I834" s="1">
        <v>8053385.7699999986</v>
      </c>
      <c r="J834" s="1">
        <v>9243753.1799999978</v>
      </c>
      <c r="K834" s="30">
        <v>0.93035000000000001</v>
      </c>
      <c r="L834" s="1">
        <v>7568637.3099999996</v>
      </c>
      <c r="M834" s="1">
        <v>2522626.81</v>
      </c>
      <c r="N834" s="1">
        <v>904542.68</v>
      </c>
      <c r="O834" s="1">
        <v>301029.46999999997</v>
      </c>
      <c r="P834" s="1">
        <v>240860.92</v>
      </c>
      <c r="Q834" s="1">
        <v>782622.32</v>
      </c>
      <c r="R834" s="1">
        <v>187114.05</v>
      </c>
      <c r="S834" s="1">
        <v>328330.15000000002</v>
      </c>
      <c r="T834" s="1">
        <v>300913.91999999998</v>
      </c>
      <c r="U834" s="1">
        <v>218798.79</v>
      </c>
      <c r="V834" s="1">
        <v>449352.63</v>
      </c>
      <c r="W834" s="1">
        <v>387568.32</v>
      </c>
      <c r="X834" s="1">
        <v>393975.35</v>
      </c>
      <c r="Y834" s="1">
        <v>14586372.720000001</v>
      </c>
      <c r="Z834" s="1">
        <v>223920</v>
      </c>
      <c r="AA834" s="1">
        <v>311000</v>
      </c>
      <c r="AB834" s="1">
        <v>669272</v>
      </c>
      <c r="AC834" s="1">
        <v>72152</v>
      </c>
      <c r="AD834" s="1">
        <v>1420648</v>
      </c>
      <c r="AE834" s="1">
        <v>1938152</v>
      </c>
      <c r="AF834" s="1">
        <v>3052776</v>
      </c>
      <c r="AG834" s="1">
        <v>2196904</v>
      </c>
      <c r="AH834" s="1">
        <v>6217745.6669999994</v>
      </c>
      <c r="AI834" s="1">
        <v>16102569.666999999</v>
      </c>
      <c r="AJ834" s="1">
        <v>2249574.96</v>
      </c>
      <c r="AK834" s="1">
        <v>13852994.706999999</v>
      </c>
      <c r="AL834" s="33">
        <v>15945886.766999999</v>
      </c>
      <c r="AM834" s="1">
        <v>242777.71</v>
      </c>
      <c r="AN834" s="1">
        <v>242777.71</v>
      </c>
      <c r="AO834" s="1">
        <v>252754.88</v>
      </c>
      <c r="AP834" s="1">
        <v>252754.88</v>
      </c>
      <c r="AQ834" s="1">
        <v>5986.29</v>
      </c>
      <c r="AR834" s="1">
        <v>5986.29</v>
      </c>
      <c r="AS834" s="1">
        <v>5986.29</v>
      </c>
      <c r="AT834" s="1">
        <v>5986.29</v>
      </c>
      <c r="AU834" s="1">
        <v>7316.58</v>
      </c>
      <c r="AV834" s="1">
        <v>1173314.77</v>
      </c>
      <c r="AW834" s="1">
        <v>465574.26</v>
      </c>
      <c r="AX834" s="1">
        <v>182645.64</v>
      </c>
      <c r="AY834" s="1">
        <v>2843861.5900000003</v>
      </c>
      <c r="AZ834" s="1">
        <v>33376121.23</v>
      </c>
      <c r="BA834" s="1">
        <v>371220.19</v>
      </c>
      <c r="BB834" s="1">
        <v>4271.0499999999993</v>
      </c>
      <c r="BC834" s="1">
        <v>897659.08000000007</v>
      </c>
    </row>
    <row r="835" spans="1:55" x14ac:dyDescent="0.25">
      <c r="A835" s="143" t="s">
        <v>1684</v>
      </c>
      <c r="B835" s="10" t="s">
        <v>1685</v>
      </c>
      <c r="C835">
        <v>52</v>
      </c>
      <c r="D835" s="1">
        <v>744932.12</v>
      </c>
      <c r="E835" s="1">
        <v>486661.72000000003</v>
      </c>
      <c r="F835" s="12">
        <v>0.65329673259356846</v>
      </c>
      <c r="G835" s="28">
        <v>1</v>
      </c>
      <c r="H835" s="1">
        <v>26815.14</v>
      </c>
      <c r="I835" s="1">
        <v>412168.51</v>
      </c>
      <c r="J835" s="1">
        <v>438983.65</v>
      </c>
      <c r="K835" s="30">
        <v>0.93759999999999999</v>
      </c>
      <c r="L835" s="1">
        <v>168541.85</v>
      </c>
      <c r="M835" s="1">
        <v>56174.99</v>
      </c>
      <c r="N835" s="1">
        <v>19052.55</v>
      </c>
      <c r="O835" s="1">
        <v>5862.32</v>
      </c>
      <c r="P835" s="1">
        <v>5594.47</v>
      </c>
      <c r="Q835" s="1">
        <v>15853.69</v>
      </c>
      <c r="R835" s="1">
        <v>3418.22</v>
      </c>
      <c r="S835" s="1">
        <v>6915.68</v>
      </c>
      <c r="T835" s="1">
        <v>5860.07</v>
      </c>
      <c r="U835" s="1">
        <v>4521.79</v>
      </c>
      <c r="V835" s="1">
        <v>8750.7999999999993</v>
      </c>
      <c r="W835" s="1">
        <v>7547.6</v>
      </c>
      <c r="X835" s="1">
        <v>8298.3700000000008</v>
      </c>
      <c r="Y835" s="1">
        <v>316392.39999999991</v>
      </c>
      <c r="Z835" s="1">
        <v>4680</v>
      </c>
      <c r="AA835" s="1">
        <v>6500</v>
      </c>
      <c r="AB835" s="1">
        <v>13988</v>
      </c>
      <c r="AC835" s="1">
        <v>1508</v>
      </c>
      <c r="AD835" s="1">
        <v>29692</v>
      </c>
      <c r="AE835" s="1">
        <v>40508</v>
      </c>
      <c r="AF835" s="1">
        <v>63804</v>
      </c>
      <c r="AG835" s="1">
        <v>45916</v>
      </c>
      <c r="AH835" s="1">
        <v>140536.15799999997</v>
      </c>
      <c r="AI835" s="1">
        <v>347132.15799999994</v>
      </c>
      <c r="AJ835" s="1">
        <v>47016.84</v>
      </c>
      <c r="AK835" s="1">
        <v>300115.31799999997</v>
      </c>
      <c r="AL835" s="33">
        <v>344198.29799999995</v>
      </c>
      <c r="AM835" s="1">
        <v>11395.57</v>
      </c>
      <c r="AN835" s="1">
        <v>11395.57</v>
      </c>
      <c r="AO835" s="1">
        <v>12065.89</v>
      </c>
      <c r="AP835" s="1">
        <v>12065.89</v>
      </c>
      <c r="AQ835" s="1">
        <v>0</v>
      </c>
      <c r="AR835" s="1">
        <v>0</v>
      </c>
      <c r="AS835" s="1">
        <v>0</v>
      </c>
      <c r="AT835" s="1">
        <v>0</v>
      </c>
      <c r="AU835" s="1">
        <v>0</v>
      </c>
      <c r="AV835" s="1">
        <v>24131.79</v>
      </c>
      <c r="AW835" s="1">
        <v>9575.5499999999993</v>
      </c>
      <c r="AX835" s="1">
        <v>3711.06</v>
      </c>
      <c r="AY835" s="1">
        <v>84341.319999999992</v>
      </c>
      <c r="AZ835" s="1">
        <v>744932.12</v>
      </c>
      <c r="BA835" s="1">
        <v>16683.57</v>
      </c>
      <c r="BB835" s="1">
        <v>0</v>
      </c>
      <c r="BC835" s="1">
        <v>8725.619999999999</v>
      </c>
    </row>
    <row r="836" spans="1:55" x14ac:dyDescent="0.25">
      <c r="A836" s="143" t="s">
        <v>1686</v>
      </c>
      <c r="B836" s="10" t="s">
        <v>1687</v>
      </c>
      <c r="C836">
        <v>42.98</v>
      </c>
      <c r="D836" s="1">
        <v>581942.14</v>
      </c>
      <c r="E836" s="1">
        <v>349476.89</v>
      </c>
      <c r="F836" s="12">
        <v>0.60053545873134395</v>
      </c>
      <c r="G836" s="28">
        <v>1</v>
      </c>
      <c r="H836" s="1">
        <v>31357.47</v>
      </c>
      <c r="I836" s="1">
        <v>291282.68000000005</v>
      </c>
      <c r="J836" s="1">
        <v>322640.15000000002</v>
      </c>
      <c r="K836" s="30">
        <v>0.93759999999999999</v>
      </c>
      <c r="L836" s="1">
        <v>133136.54</v>
      </c>
      <c r="M836" s="1">
        <v>39521.19</v>
      </c>
      <c r="N836" s="1">
        <v>14091.5</v>
      </c>
      <c r="O836" s="1">
        <v>4208.6400000000003</v>
      </c>
      <c r="P836" s="1">
        <v>4481.5</v>
      </c>
      <c r="Q836" s="1">
        <v>12193.1</v>
      </c>
      <c r="R836" s="1">
        <v>2278.81</v>
      </c>
      <c r="S836" s="1">
        <v>5053.76</v>
      </c>
      <c r="T836" s="1">
        <v>4395.05</v>
      </c>
      <c r="U836" s="1">
        <v>3457.84</v>
      </c>
      <c r="V836" s="1">
        <v>6563.1</v>
      </c>
      <c r="W836" s="1">
        <v>5660.7</v>
      </c>
      <c r="X836" s="1">
        <v>6064.19</v>
      </c>
      <c r="Y836" s="1">
        <v>241105.92000000004</v>
      </c>
      <c r="Z836" s="1">
        <v>3868.2000000000003</v>
      </c>
      <c r="AA836" s="1">
        <v>5372.5</v>
      </c>
      <c r="AB836" s="1">
        <v>11561.62</v>
      </c>
      <c r="AC836" s="1">
        <v>1246.42</v>
      </c>
      <c r="AD836" s="1">
        <v>24541.58</v>
      </c>
      <c r="AE836" s="1">
        <v>26297.950000000004</v>
      </c>
      <c r="AF836" s="1">
        <v>52736.460000000006</v>
      </c>
      <c r="AG836" s="1">
        <v>37951.340000000004</v>
      </c>
      <c r="AH836" s="1">
        <v>109747.68798</v>
      </c>
      <c r="AI836" s="1">
        <v>273323.75797999999</v>
      </c>
      <c r="AJ836" s="1">
        <v>38861.22</v>
      </c>
      <c r="AK836" s="1">
        <v>234462.53798000011</v>
      </c>
      <c r="AL836" s="33">
        <v>270898.8079800001</v>
      </c>
      <c r="AM836" s="1">
        <v>9384.58</v>
      </c>
      <c r="AN836" s="1">
        <v>9384.58</v>
      </c>
      <c r="AO836" s="1">
        <v>10054.91</v>
      </c>
      <c r="AP836" s="1">
        <v>10054.91</v>
      </c>
      <c r="AQ836" s="1">
        <v>0</v>
      </c>
      <c r="AR836" s="1">
        <v>0</v>
      </c>
      <c r="AS836" s="1">
        <v>0</v>
      </c>
      <c r="AT836" s="1">
        <v>0</v>
      </c>
      <c r="AU836" s="1">
        <v>0</v>
      </c>
      <c r="AV836" s="1">
        <v>20109.830000000002</v>
      </c>
      <c r="AW836" s="1">
        <v>7979.63</v>
      </c>
      <c r="AX836" s="1">
        <v>2968.85</v>
      </c>
      <c r="AY836" s="1">
        <v>69937.290000000008</v>
      </c>
      <c r="AZ836" s="1">
        <v>581942.14</v>
      </c>
      <c r="BA836" s="1">
        <v>15870.79</v>
      </c>
      <c r="BB836" s="1">
        <v>0</v>
      </c>
      <c r="BC836" s="1">
        <v>8407.07</v>
      </c>
    </row>
    <row r="837" spans="1:55" x14ac:dyDescent="0.25">
      <c r="A837" s="145" t="s">
        <v>1688</v>
      </c>
      <c r="B837" s="10" t="s">
        <v>1689</v>
      </c>
      <c r="C837">
        <v>204</v>
      </c>
      <c r="D837" s="1">
        <v>2582781.66</v>
      </c>
      <c r="E837" s="1">
        <v>690276.27</v>
      </c>
      <c r="F837" s="12">
        <v>0.26726079121995933</v>
      </c>
      <c r="G837" s="28">
        <v>1</v>
      </c>
      <c r="H837" s="1">
        <v>430996.04</v>
      </c>
      <c r="I837" s="1">
        <v>431998.11</v>
      </c>
      <c r="J837" s="1">
        <v>862994.14999999991</v>
      </c>
      <c r="K837" s="30">
        <v>0.93759999999999999</v>
      </c>
      <c r="L837" s="1">
        <v>577420.96</v>
      </c>
      <c r="M837" s="1">
        <v>115484.19</v>
      </c>
      <c r="N837" s="1">
        <v>64512.74</v>
      </c>
      <c r="O837" s="1">
        <v>28743.3</v>
      </c>
      <c r="P837" s="1">
        <v>20846.3</v>
      </c>
      <c r="Q837" s="1">
        <v>47240.6</v>
      </c>
      <c r="R837" s="1">
        <v>14812.31</v>
      </c>
      <c r="S837" s="1">
        <v>23938.89</v>
      </c>
      <c r="T837" s="1">
        <v>32962.92</v>
      </c>
      <c r="U837" s="1">
        <v>17821.169999999998</v>
      </c>
      <c r="V837" s="1">
        <v>49223.29</v>
      </c>
      <c r="W837" s="1">
        <v>42455.27</v>
      </c>
      <c r="X837" s="1">
        <v>28725.15</v>
      </c>
      <c r="Y837" s="1">
        <v>1064187.0900000001</v>
      </c>
      <c r="Z837" s="1">
        <v>18360</v>
      </c>
      <c r="AA837" s="1">
        <v>25500</v>
      </c>
      <c r="AB837" s="1">
        <v>54876</v>
      </c>
      <c r="AC837" s="1">
        <v>5916</v>
      </c>
      <c r="AD837" s="1">
        <v>116484</v>
      </c>
      <c r="AE837" s="1">
        <v>37855</v>
      </c>
      <c r="AF837" s="1">
        <v>250308</v>
      </c>
      <c r="AG837" s="1">
        <v>180132</v>
      </c>
      <c r="AH837" s="1">
        <v>498615.47400000005</v>
      </c>
      <c r="AI837" s="1">
        <v>1188046.4739999999</v>
      </c>
      <c r="AJ837" s="1">
        <v>184450.68</v>
      </c>
      <c r="AK837" s="1">
        <v>1003595.794</v>
      </c>
      <c r="AL837" s="33">
        <v>1176536.7439999999</v>
      </c>
      <c r="AM837" s="1">
        <v>46922.94</v>
      </c>
      <c r="AN837" s="1">
        <v>46922.94</v>
      </c>
      <c r="AO837" s="1">
        <v>48933.919999999998</v>
      </c>
      <c r="AP837" s="1">
        <v>48933.919999999998</v>
      </c>
      <c r="AQ837" s="1">
        <v>0</v>
      </c>
      <c r="AR837" s="1">
        <v>0</v>
      </c>
      <c r="AS837" s="1">
        <v>0</v>
      </c>
      <c r="AT837" s="1">
        <v>0</v>
      </c>
      <c r="AU837" s="1">
        <v>670.32</v>
      </c>
      <c r="AV837" s="1">
        <v>96527.19</v>
      </c>
      <c r="AW837" s="1">
        <v>38302.230000000003</v>
      </c>
      <c r="AX837" s="1">
        <v>14844.27</v>
      </c>
      <c r="AY837" s="1">
        <v>342057.73</v>
      </c>
      <c r="AZ837" s="1">
        <v>2582781.66</v>
      </c>
      <c r="BA837" s="1">
        <v>76742.570000000007</v>
      </c>
      <c r="BB837" s="1">
        <v>129.29</v>
      </c>
      <c r="BC837" s="1">
        <v>44128.460000000006</v>
      </c>
    </row>
    <row r="838" spans="1:55" x14ac:dyDescent="0.25">
      <c r="A838" s="10" t="s">
        <v>1690</v>
      </c>
      <c r="B838" s="10" t="s">
        <v>1691</v>
      </c>
      <c r="C838">
        <v>192.47</v>
      </c>
      <c r="D838" s="1">
        <v>2449130.29</v>
      </c>
      <c r="E838" s="1">
        <v>2546307.27</v>
      </c>
      <c r="F838" s="12">
        <v>1.0396781585678727</v>
      </c>
      <c r="G838" s="28">
        <v>4</v>
      </c>
      <c r="H838" s="1">
        <v>188.45</v>
      </c>
      <c r="I838" s="1">
        <v>572679.80999999994</v>
      </c>
      <c r="J838" s="1">
        <v>572868.25999999989</v>
      </c>
      <c r="K838" s="30">
        <v>0.93759999999999999</v>
      </c>
      <c r="L838" s="1">
        <v>592857.32999999996</v>
      </c>
      <c r="M838" s="1">
        <v>144554.60999999999</v>
      </c>
      <c r="N838" s="1">
        <v>63501.81</v>
      </c>
      <c r="O838" s="1">
        <v>25212.62</v>
      </c>
      <c r="P838" s="1">
        <v>19922.68</v>
      </c>
      <c r="Q838" s="1">
        <v>44728.87</v>
      </c>
      <c r="R838" s="1">
        <v>13672.9</v>
      </c>
      <c r="S838" s="1">
        <v>23140.93</v>
      </c>
      <c r="T838" s="1">
        <v>27835.35</v>
      </c>
      <c r="U838" s="1">
        <v>16757.22</v>
      </c>
      <c r="V838" s="1">
        <v>41566.33</v>
      </c>
      <c r="W838" s="1">
        <v>35851.120000000003</v>
      </c>
      <c r="X838" s="1">
        <v>27767.65</v>
      </c>
      <c r="Y838" s="1">
        <v>1077369.42</v>
      </c>
      <c r="Z838" s="1">
        <v>17277.300000000003</v>
      </c>
      <c r="AA838" s="1">
        <v>24058.75</v>
      </c>
      <c r="AB838" s="1">
        <v>51774.43</v>
      </c>
      <c r="AC838" s="1">
        <v>5581.63</v>
      </c>
      <c r="AD838" s="1">
        <v>54950.18</v>
      </c>
      <c r="AE838" s="1">
        <v>68652.25</v>
      </c>
      <c r="AF838" s="1">
        <v>236160.69</v>
      </c>
      <c r="AG838" s="1">
        <v>169951.01</v>
      </c>
      <c r="AH838" s="1">
        <v>478707.24896999996</v>
      </c>
      <c r="AI838" s="1">
        <v>1107113.4889699998</v>
      </c>
      <c r="AJ838" s="1">
        <v>174025.59</v>
      </c>
      <c r="AK838" s="1">
        <v>933087.8989700001</v>
      </c>
      <c r="AL838" s="33">
        <v>1096254.2889700001</v>
      </c>
      <c r="AM838" s="1">
        <v>32846.050000000003</v>
      </c>
      <c r="AN838" s="1">
        <v>32846.050000000003</v>
      </c>
      <c r="AO838" s="1">
        <v>34186.71</v>
      </c>
      <c r="AP838" s="1">
        <v>34186.71</v>
      </c>
      <c r="AQ838" s="1">
        <v>0</v>
      </c>
      <c r="AR838" s="1">
        <v>0</v>
      </c>
      <c r="AS838" s="1">
        <v>0</v>
      </c>
      <c r="AT838" s="1">
        <v>0</v>
      </c>
      <c r="AU838" s="1">
        <v>0</v>
      </c>
      <c r="AV838" s="1">
        <v>91164.57</v>
      </c>
      <c r="AW838" s="1">
        <v>36174.33</v>
      </c>
      <c r="AX838" s="1">
        <v>14102.05</v>
      </c>
      <c r="AY838" s="1">
        <v>275506.46999999997</v>
      </c>
      <c r="AZ838" s="1">
        <v>2449130.29</v>
      </c>
      <c r="BA838" s="1">
        <v>99384.029999999984</v>
      </c>
      <c r="BB838" s="1">
        <v>0</v>
      </c>
      <c r="BC838" s="1">
        <v>35592.510000000009</v>
      </c>
    </row>
    <row r="839" spans="1:55" x14ac:dyDescent="0.25">
      <c r="A839" s="10" t="s">
        <v>1692</v>
      </c>
      <c r="B839" s="10" t="s">
        <v>1693</v>
      </c>
      <c r="C839">
        <v>986.69</v>
      </c>
      <c r="D839" s="1">
        <v>12989424.34</v>
      </c>
      <c r="E839" s="1">
        <v>9631925.0199999996</v>
      </c>
      <c r="F839" s="12">
        <v>0.74152054532079437</v>
      </c>
      <c r="G839" s="28">
        <v>2</v>
      </c>
      <c r="H839" s="1">
        <v>56209.94</v>
      </c>
      <c r="I839" s="1">
        <v>2051825.12</v>
      </c>
      <c r="J839" s="1">
        <v>2108035.06</v>
      </c>
      <c r="K839" s="30">
        <v>0.93759999999999999</v>
      </c>
      <c r="L839" s="1">
        <v>3075078.39</v>
      </c>
      <c r="M839" s="1">
        <v>735944.74</v>
      </c>
      <c r="N839" s="1">
        <v>327615.27</v>
      </c>
      <c r="O839" s="1">
        <v>133445.85999999999</v>
      </c>
      <c r="P839" s="1">
        <v>104289.66</v>
      </c>
      <c r="Q839" s="1">
        <v>225737.43</v>
      </c>
      <c r="R839" s="1">
        <v>73491.88</v>
      </c>
      <c r="S839" s="1">
        <v>120492.44</v>
      </c>
      <c r="T839" s="1">
        <v>147966.89000000001</v>
      </c>
      <c r="U839" s="1">
        <v>86977.99</v>
      </c>
      <c r="V839" s="1">
        <v>220957.91</v>
      </c>
      <c r="W839" s="1">
        <v>190577.02</v>
      </c>
      <c r="X839" s="1">
        <v>144583.29</v>
      </c>
      <c r="Y839" s="1">
        <v>5587158.7699999996</v>
      </c>
      <c r="Z839" s="1">
        <v>87744.6</v>
      </c>
      <c r="AA839" s="1">
        <v>123336.25</v>
      </c>
      <c r="AB839" s="1">
        <v>265419.61000000004</v>
      </c>
      <c r="AC839" s="1">
        <v>28614.010000000002</v>
      </c>
      <c r="AD839" s="1">
        <v>563399.99</v>
      </c>
      <c r="AE839" s="1">
        <v>325790.27</v>
      </c>
      <c r="AF839" s="1">
        <v>1210668.6300000001</v>
      </c>
      <c r="AG839" s="1">
        <v>871247.27</v>
      </c>
      <c r="AH839" s="1">
        <v>2497022.3541899999</v>
      </c>
      <c r="AI839" s="1">
        <v>5973242.9841900002</v>
      </c>
      <c r="AJ839" s="1">
        <v>892135.49</v>
      </c>
      <c r="AK839" s="1">
        <v>5081107.4941899991</v>
      </c>
      <c r="AL839" s="33">
        <v>5917573.7241899986</v>
      </c>
      <c r="AM839" s="1">
        <v>185680.78</v>
      </c>
      <c r="AN839" s="1">
        <v>185680.78</v>
      </c>
      <c r="AO839" s="1">
        <v>193054.39</v>
      </c>
      <c r="AP839" s="1">
        <v>193054.39</v>
      </c>
      <c r="AQ839" s="1">
        <v>0</v>
      </c>
      <c r="AR839" s="1">
        <v>0</v>
      </c>
      <c r="AS839" s="1">
        <v>0</v>
      </c>
      <c r="AT839" s="1">
        <v>0</v>
      </c>
      <c r="AU839" s="1">
        <v>0</v>
      </c>
      <c r="AV839" s="1">
        <v>468559.09</v>
      </c>
      <c r="AW839" s="1">
        <v>185925.43</v>
      </c>
      <c r="AX839" s="1">
        <v>72736.92</v>
      </c>
      <c r="AY839" s="1">
        <v>1484691.7799999998</v>
      </c>
      <c r="AZ839" s="1">
        <v>12989424.34</v>
      </c>
      <c r="BA839" s="1">
        <v>287529.01</v>
      </c>
      <c r="BB839" s="1">
        <v>0</v>
      </c>
      <c r="BC839" s="1">
        <v>196015.16000000003</v>
      </c>
    </row>
    <row r="840" spans="1:55" x14ac:dyDescent="0.25">
      <c r="A840" s="10" t="s">
        <v>1694</v>
      </c>
      <c r="B840" s="10" t="s">
        <v>1695</v>
      </c>
      <c r="C840">
        <v>1012.21</v>
      </c>
      <c r="D840" s="1">
        <v>13072839.84</v>
      </c>
      <c r="E840" s="1">
        <v>8945152.8000000007</v>
      </c>
      <c r="F840" s="12">
        <v>0.68425475332680286</v>
      </c>
      <c r="G840" s="28">
        <v>1</v>
      </c>
      <c r="H840" s="1">
        <v>285568.36</v>
      </c>
      <c r="I840" s="1">
        <v>3669422.36</v>
      </c>
      <c r="J840" s="1">
        <v>3954990.7199999997</v>
      </c>
      <c r="K840" s="30">
        <v>0.93759999999999999</v>
      </c>
      <c r="L840" s="1">
        <v>3097321.12</v>
      </c>
      <c r="M840" s="1">
        <v>755533.84</v>
      </c>
      <c r="N840" s="1">
        <v>337799.9</v>
      </c>
      <c r="O840" s="1">
        <v>136020.43</v>
      </c>
      <c r="P840" s="1">
        <v>103407.34</v>
      </c>
      <c r="Q840" s="1">
        <v>238518.36</v>
      </c>
      <c r="R840" s="1">
        <v>75770.7</v>
      </c>
      <c r="S840" s="1">
        <v>123950.28</v>
      </c>
      <c r="T840" s="1">
        <v>150164.42000000001</v>
      </c>
      <c r="U840" s="1">
        <v>89371.88</v>
      </c>
      <c r="V840" s="1">
        <v>224239.46</v>
      </c>
      <c r="W840" s="1">
        <v>193407.37</v>
      </c>
      <c r="X840" s="1">
        <v>148732.48000000001</v>
      </c>
      <c r="Y840" s="1">
        <v>5674237.580000001</v>
      </c>
      <c r="Z840" s="1">
        <v>90596.7</v>
      </c>
      <c r="AA840" s="1">
        <v>126526.25</v>
      </c>
      <c r="AB840" s="1">
        <v>272284.49</v>
      </c>
      <c r="AC840" s="1">
        <v>29354.089999999997</v>
      </c>
      <c r="AD840" s="1">
        <v>577971.91</v>
      </c>
      <c r="AE840" s="1">
        <v>358210.31</v>
      </c>
      <c r="AF840" s="1">
        <v>1241981.67</v>
      </c>
      <c r="AG840" s="1">
        <v>893781.42999999993</v>
      </c>
      <c r="AH840" s="1">
        <v>2495297.8907099999</v>
      </c>
      <c r="AI840" s="1">
        <v>6086004.7407099996</v>
      </c>
      <c r="AJ840" s="1">
        <v>915209.91</v>
      </c>
      <c r="AK840" s="1">
        <v>5170794.8307099994</v>
      </c>
      <c r="AL840" s="33">
        <v>6028895.6407099999</v>
      </c>
      <c r="AM840" s="1">
        <v>152834.72</v>
      </c>
      <c r="AN840" s="1">
        <v>152834.72</v>
      </c>
      <c r="AO840" s="1">
        <v>158867.67000000001</v>
      </c>
      <c r="AP840" s="1">
        <v>158867.67000000001</v>
      </c>
      <c r="AQ840" s="1">
        <v>0</v>
      </c>
      <c r="AR840" s="1">
        <v>0</v>
      </c>
      <c r="AS840" s="1">
        <v>0</v>
      </c>
      <c r="AT840" s="1">
        <v>0</v>
      </c>
      <c r="AU840" s="1">
        <v>0</v>
      </c>
      <c r="AV840" s="1">
        <v>480624.99</v>
      </c>
      <c r="AW840" s="1">
        <v>190713.21</v>
      </c>
      <c r="AX840" s="1">
        <v>74963.56</v>
      </c>
      <c r="AY840" s="1">
        <v>1369706.54</v>
      </c>
      <c r="AZ840" s="1">
        <v>13072839.84</v>
      </c>
      <c r="BA840" s="1">
        <v>232846.87</v>
      </c>
      <c r="BB840" s="1">
        <v>0</v>
      </c>
      <c r="BC840" s="1">
        <v>268293.75</v>
      </c>
    </row>
    <row r="841" spans="1:55" x14ac:dyDescent="0.25">
      <c r="A841" s="10" t="s">
        <v>1696</v>
      </c>
      <c r="B841" s="10" t="s">
        <v>1697</v>
      </c>
      <c r="C841">
        <v>544.25</v>
      </c>
      <c r="D841" s="1">
        <v>7063748.2400000002</v>
      </c>
      <c r="E841" s="1">
        <v>4860460.4800000004</v>
      </c>
      <c r="F841" s="12">
        <v>0.68808518011395037</v>
      </c>
      <c r="G841" s="28">
        <v>1</v>
      </c>
      <c r="H841" s="1">
        <v>136218.72</v>
      </c>
      <c r="I841" s="1">
        <v>1217232.8900000004</v>
      </c>
      <c r="J841" s="1">
        <v>1353451.6100000003</v>
      </c>
      <c r="K841" s="30">
        <v>0.93759999999999999</v>
      </c>
      <c r="L841" s="1">
        <v>1663629.98</v>
      </c>
      <c r="M841" s="1">
        <v>405400.65</v>
      </c>
      <c r="N841" s="1">
        <v>181186.89</v>
      </c>
      <c r="O841" s="1">
        <v>72894.81</v>
      </c>
      <c r="P841" s="1">
        <v>56043.360000000001</v>
      </c>
      <c r="Q841" s="1">
        <v>126945.56</v>
      </c>
      <c r="R841" s="1">
        <v>41018.720000000001</v>
      </c>
      <c r="S841" s="1">
        <v>66496.929999999993</v>
      </c>
      <c r="T841" s="1">
        <v>80576.03</v>
      </c>
      <c r="U841" s="1">
        <v>47877.79</v>
      </c>
      <c r="V841" s="1">
        <v>120323.61</v>
      </c>
      <c r="W841" s="1">
        <v>103779.56</v>
      </c>
      <c r="X841" s="1">
        <v>79792.100000000006</v>
      </c>
      <c r="Y841" s="1">
        <v>3045965.99</v>
      </c>
      <c r="Z841" s="1">
        <v>48285</v>
      </c>
      <c r="AA841" s="1">
        <v>68031.25</v>
      </c>
      <c r="AB841" s="1">
        <v>146403.25</v>
      </c>
      <c r="AC841" s="1">
        <v>15783.25</v>
      </c>
      <c r="AD841" s="1">
        <v>310766.75</v>
      </c>
      <c r="AE841" s="1">
        <v>189408.5</v>
      </c>
      <c r="AF841" s="1">
        <v>667794.75</v>
      </c>
      <c r="AG841" s="1">
        <v>480572.75</v>
      </c>
      <c r="AH841" s="1">
        <v>1350861.4837499999</v>
      </c>
      <c r="AI841" s="1">
        <v>3277906.9837499997</v>
      </c>
      <c r="AJ841" s="1">
        <v>492094.52</v>
      </c>
      <c r="AK841" s="1">
        <v>2785812.4637499996</v>
      </c>
      <c r="AL841" s="33">
        <v>3247200.2837499995</v>
      </c>
      <c r="AM841" s="1">
        <v>90494.24</v>
      </c>
      <c r="AN841" s="1">
        <v>90494.24</v>
      </c>
      <c r="AO841" s="1">
        <v>94516.21</v>
      </c>
      <c r="AP841" s="1">
        <v>94516.21</v>
      </c>
      <c r="AQ841" s="1">
        <v>0</v>
      </c>
      <c r="AR841" s="1">
        <v>0</v>
      </c>
      <c r="AS841" s="1">
        <v>0</v>
      </c>
      <c r="AT841" s="1">
        <v>0</v>
      </c>
      <c r="AU841" s="1">
        <v>0</v>
      </c>
      <c r="AV841" s="1">
        <v>258076.18</v>
      </c>
      <c r="AW841" s="1">
        <v>102405.28</v>
      </c>
      <c r="AX841" s="1">
        <v>40079.53</v>
      </c>
      <c r="AY841" s="1">
        <v>770581.89000000013</v>
      </c>
      <c r="AZ841" s="1">
        <v>7063748.2400000002</v>
      </c>
      <c r="BA841" s="1">
        <v>176771.31</v>
      </c>
      <c r="BB841" s="1">
        <v>0</v>
      </c>
      <c r="BC841" s="1">
        <v>188230.93</v>
      </c>
    </row>
    <row r="842" spans="1:55" x14ac:dyDescent="0.25">
      <c r="A842" s="10" t="s">
        <v>1870</v>
      </c>
      <c r="B842" s="10" t="s">
        <v>1871</v>
      </c>
      <c r="C842">
        <v>2127.7199999999998</v>
      </c>
      <c r="D842" s="1">
        <v>26281252</v>
      </c>
      <c r="E842" s="1">
        <v>18583953.030000001</v>
      </c>
      <c r="F842" s="12">
        <v>0.70711825410752882</v>
      </c>
      <c r="G842" s="28">
        <v>1</v>
      </c>
      <c r="H842" s="1">
        <v>369201.35</v>
      </c>
      <c r="I842" s="1">
        <v>7290119.1399999987</v>
      </c>
      <c r="J842" s="1">
        <v>7659320.4899999984</v>
      </c>
      <c r="K842" s="30">
        <v>0.93759999999999999</v>
      </c>
      <c r="L842" s="1">
        <v>6222967.5800000001</v>
      </c>
      <c r="M842" s="1">
        <v>1559419.35</v>
      </c>
      <c r="N842" s="1">
        <v>715021.63</v>
      </c>
      <c r="O842" s="1">
        <v>286246.03999999998</v>
      </c>
      <c r="P842" s="1">
        <v>201457.36</v>
      </c>
      <c r="Q842" s="1">
        <v>518256.31</v>
      </c>
      <c r="R842" s="1">
        <v>161226.37</v>
      </c>
      <c r="S842" s="1">
        <v>262795.89</v>
      </c>
      <c r="T842" s="1">
        <v>314246.52</v>
      </c>
      <c r="U842" s="1">
        <v>188319.32</v>
      </c>
      <c r="V842" s="1">
        <v>469262.09</v>
      </c>
      <c r="W842" s="1">
        <v>404740.31</v>
      </c>
      <c r="X842" s="1">
        <v>315338.39</v>
      </c>
      <c r="Y842" s="1">
        <v>11619297.16</v>
      </c>
      <c r="Z842" s="1">
        <v>189972.90000000002</v>
      </c>
      <c r="AA842" s="1">
        <v>265965</v>
      </c>
      <c r="AB842" s="1">
        <v>572356.68000000005</v>
      </c>
      <c r="AC842" s="1">
        <v>61703.880000000005</v>
      </c>
      <c r="AD842" s="1">
        <v>1214928.1200000001</v>
      </c>
      <c r="AE842" s="1">
        <v>816446.25</v>
      </c>
      <c r="AF842" s="1">
        <v>2610712.4400000004</v>
      </c>
      <c r="AG842" s="1">
        <v>1878776.76</v>
      </c>
      <c r="AH842" s="1">
        <v>4943298.28572</v>
      </c>
      <c r="AI842" s="1">
        <v>12554160.315719999</v>
      </c>
      <c r="AJ842" s="1">
        <v>1923820.59</v>
      </c>
      <c r="AK842" s="1">
        <v>10630339.725720003</v>
      </c>
      <c r="AL842" s="33">
        <v>12434113.905720003</v>
      </c>
      <c r="AM842" s="1">
        <v>146801.76999999999</v>
      </c>
      <c r="AN842" s="1">
        <v>146801.76999999999</v>
      </c>
      <c r="AO842" s="1">
        <v>152834.72</v>
      </c>
      <c r="AP842" s="1">
        <v>152834.72</v>
      </c>
      <c r="AQ842" s="1">
        <v>10725.24</v>
      </c>
      <c r="AR842" s="1">
        <v>10725.24</v>
      </c>
      <c r="AS842" s="1">
        <v>11395.57</v>
      </c>
      <c r="AT842" s="1">
        <v>11395.57</v>
      </c>
      <c r="AU842" s="1">
        <v>14076.88</v>
      </c>
      <c r="AV842" s="1">
        <v>1011524.56</v>
      </c>
      <c r="AW842" s="1">
        <v>401375.5</v>
      </c>
      <c r="AX842" s="1">
        <v>157349.26</v>
      </c>
      <c r="AY842" s="1">
        <v>2227840.7999999998</v>
      </c>
      <c r="AZ842" s="1">
        <v>26281252</v>
      </c>
      <c r="BA842" s="1">
        <v>133796.75</v>
      </c>
      <c r="BB842" s="1">
        <v>2491.5500000000002</v>
      </c>
      <c r="BC842" s="1">
        <v>634582.00000000012</v>
      </c>
    </row>
    <row r="843" spans="1:55" x14ac:dyDescent="0.25">
      <c r="A843" s="10" t="s">
        <v>1698</v>
      </c>
      <c r="B843" s="10" t="s">
        <v>1699</v>
      </c>
      <c r="C843">
        <v>4630.12</v>
      </c>
      <c r="D843" s="1">
        <v>58249173.200000003</v>
      </c>
      <c r="E843" s="1">
        <v>43025735.090000004</v>
      </c>
      <c r="F843" s="12">
        <v>0.73864971340056718</v>
      </c>
      <c r="G843" s="28">
        <v>2</v>
      </c>
      <c r="H843" s="1">
        <v>235905.28</v>
      </c>
      <c r="I843" s="1">
        <v>8030487.7600000007</v>
      </c>
      <c r="J843" s="1">
        <v>8266393.040000001</v>
      </c>
      <c r="K843" s="30">
        <v>0.93759999999999999</v>
      </c>
      <c r="L843" s="1">
        <v>13788702.449999999</v>
      </c>
      <c r="M843" s="1">
        <v>3344412.54</v>
      </c>
      <c r="N843" s="1">
        <v>1545028.04</v>
      </c>
      <c r="O843" s="1">
        <v>627364.88</v>
      </c>
      <c r="P843" s="1">
        <v>455588.4</v>
      </c>
      <c r="Q843" s="1">
        <v>1085205.1399999999</v>
      </c>
      <c r="R843" s="1">
        <v>350937.97</v>
      </c>
      <c r="S843" s="1">
        <v>568149.81999999995</v>
      </c>
      <c r="T843" s="1">
        <v>693686.37</v>
      </c>
      <c r="U843" s="1">
        <v>410153.1</v>
      </c>
      <c r="V843" s="1">
        <v>1035876.93</v>
      </c>
      <c r="W843" s="1">
        <v>893447.74</v>
      </c>
      <c r="X843" s="1">
        <v>681743.73</v>
      </c>
      <c r="Y843" s="1">
        <v>25480297.109999996</v>
      </c>
      <c r="Z843" s="1">
        <v>414491.4</v>
      </c>
      <c r="AA843" s="1">
        <v>578765</v>
      </c>
      <c r="AB843" s="1">
        <v>1245502.28</v>
      </c>
      <c r="AC843" s="1">
        <v>134273.47999999998</v>
      </c>
      <c r="AD843" s="1">
        <v>2643798.52</v>
      </c>
      <c r="AE843" s="1">
        <v>1604659.19</v>
      </c>
      <c r="AF843" s="1">
        <v>5681157.2400000002</v>
      </c>
      <c r="AG843" s="1">
        <v>4088395.96</v>
      </c>
      <c r="AH843" s="1">
        <v>11050975.434119998</v>
      </c>
      <c r="AI843" s="1">
        <v>27442018.50412</v>
      </c>
      <c r="AJ843" s="1">
        <v>4186415.6</v>
      </c>
      <c r="AK843" s="1">
        <v>23255602.904119994</v>
      </c>
      <c r="AL843" s="33">
        <v>27180786.164119996</v>
      </c>
      <c r="AM843" s="1">
        <v>426328.44</v>
      </c>
      <c r="AN843" s="1">
        <v>426328.44</v>
      </c>
      <c r="AO843" s="1">
        <v>444427.29</v>
      </c>
      <c r="AP843" s="1">
        <v>444427.29</v>
      </c>
      <c r="AQ843" s="1">
        <v>80439.320000000007</v>
      </c>
      <c r="AR843" s="1">
        <v>80439.320000000007</v>
      </c>
      <c r="AS843" s="1">
        <v>83790.960000000006</v>
      </c>
      <c r="AT843" s="1">
        <v>83790.960000000006</v>
      </c>
      <c r="AU843" s="1">
        <v>100549.16</v>
      </c>
      <c r="AV843" s="1">
        <v>2200685.98</v>
      </c>
      <c r="AW843" s="1">
        <v>873237.76</v>
      </c>
      <c r="AX843" s="1">
        <v>343644.86</v>
      </c>
      <c r="AY843" s="1">
        <v>5588089.7800000003</v>
      </c>
      <c r="AZ843" s="1">
        <v>58249173.200000003</v>
      </c>
      <c r="BA843" s="1">
        <v>354761.27</v>
      </c>
      <c r="BB843" s="1">
        <v>7827.63</v>
      </c>
      <c r="BC843" s="1">
        <v>1235926.5999999999</v>
      </c>
    </row>
    <row r="844" spans="1:55" x14ac:dyDescent="0.25">
      <c r="A844" s="10" t="s">
        <v>1700</v>
      </c>
      <c r="B844" s="10" t="s">
        <v>1701</v>
      </c>
      <c r="C844">
        <v>1238.79</v>
      </c>
      <c r="D844" s="1">
        <v>15312897.73</v>
      </c>
      <c r="E844" s="1">
        <v>12747459.959999999</v>
      </c>
      <c r="F844" s="12">
        <v>0.83246555843091874</v>
      </c>
      <c r="G844" s="28">
        <v>2</v>
      </c>
      <c r="H844" s="1">
        <v>37095.96</v>
      </c>
      <c r="I844" s="1">
        <v>1779513.44</v>
      </c>
      <c r="J844" s="1">
        <v>1816609.4</v>
      </c>
      <c r="K844" s="30">
        <v>0.93759999999999999</v>
      </c>
      <c r="L844" s="1">
        <v>3667896.99</v>
      </c>
      <c r="M844" s="1">
        <v>895046.07</v>
      </c>
      <c r="N844" s="1">
        <v>413457.4</v>
      </c>
      <c r="O844" s="1">
        <v>167169.82</v>
      </c>
      <c r="P844" s="1">
        <v>118622.19</v>
      </c>
      <c r="Q844" s="1">
        <v>291378.94</v>
      </c>
      <c r="R844" s="1">
        <v>93431.53</v>
      </c>
      <c r="S844" s="1">
        <v>152144.98000000001</v>
      </c>
      <c r="T844" s="1">
        <v>184592.36</v>
      </c>
      <c r="U844" s="1">
        <v>109320.96000000001</v>
      </c>
      <c r="V844" s="1">
        <v>275650.46000000002</v>
      </c>
      <c r="W844" s="1">
        <v>237749.55</v>
      </c>
      <c r="X844" s="1">
        <v>182564.33</v>
      </c>
      <c r="Y844" s="1">
        <v>6789025.5800000029</v>
      </c>
      <c r="Z844" s="1">
        <v>110906.09999999999</v>
      </c>
      <c r="AA844" s="1">
        <v>154848.75</v>
      </c>
      <c r="AB844" s="1">
        <v>333234.50999999995</v>
      </c>
      <c r="AC844" s="1">
        <v>35924.909999999996</v>
      </c>
      <c r="AD844" s="1">
        <v>707349.09</v>
      </c>
      <c r="AE844" s="1">
        <v>437895.95999999996</v>
      </c>
      <c r="AF844" s="1">
        <v>1519995.3299999998</v>
      </c>
      <c r="AG844" s="1">
        <v>1093851.5699999998</v>
      </c>
      <c r="AH844" s="1">
        <v>2889547.3662900003</v>
      </c>
      <c r="AI844" s="1">
        <v>7283553.5862899991</v>
      </c>
      <c r="AJ844" s="1">
        <v>1120076.75</v>
      </c>
      <c r="AK844" s="1">
        <v>6163476.8362899991</v>
      </c>
      <c r="AL844" s="33">
        <v>7213660.796289999</v>
      </c>
      <c r="AM844" s="1">
        <v>97197.52</v>
      </c>
      <c r="AN844" s="1">
        <v>97197.52</v>
      </c>
      <c r="AO844" s="1">
        <v>101219.48</v>
      </c>
      <c r="AP844" s="1">
        <v>101219.48</v>
      </c>
      <c r="AQ844" s="1">
        <v>0</v>
      </c>
      <c r="AR844" s="1">
        <v>0</v>
      </c>
      <c r="AS844" s="1">
        <v>0</v>
      </c>
      <c r="AT844" s="1">
        <v>0</v>
      </c>
      <c r="AU844" s="1">
        <v>0</v>
      </c>
      <c r="AV844" s="1">
        <v>588547.75</v>
      </c>
      <c r="AW844" s="1">
        <v>233537.23</v>
      </c>
      <c r="AX844" s="1">
        <v>91292.26</v>
      </c>
      <c r="AY844" s="1">
        <v>1310211.24</v>
      </c>
      <c r="AZ844" s="1">
        <v>15312897.73</v>
      </c>
      <c r="BA844" s="1">
        <v>72069.040000000008</v>
      </c>
      <c r="BB844" s="1">
        <v>0</v>
      </c>
      <c r="BC844" s="1">
        <v>230437.08999999997</v>
      </c>
    </row>
    <row r="845" spans="1:55" x14ac:dyDescent="0.25">
      <c r="A845" s="10" t="s">
        <v>1702</v>
      </c>
      <c r="B845" s="10" t="s">
        <v>1703</v>
      </c>
      <c r="C845">
        <v>1142.04</v>
      </c>
      <c r="D845" s="1">
        <v>15026390.67</v>
      </c>
      <c r="E845" s="1">
        <v>10655110.4</v>
      </c>
      <c r="F845" s="12">
        <v>0.70909313047961642</v>
      </c>
      <c r="G845" s="28">
        <v>1</v>
      </c>
      <c r="H845" s="1">
        <v>223310.68</v>
      </c>
      <c r="I845" s="1">
        <v>5838316.3700000001</v>
      </c>
      <c r="J845" s="1">
        <v>6061627.0499999998</v>
      </c>
      <c r="K845" s="30">
        <v>0.93759999999999999</v>
      </c>
      <c r="L845" s="1">
        <v>3541395.28</v>
      </c>
      <c r="M845" s="1">
        <v>875020.5</v>
      </c>
      <c r="N845" s="1">
        <v>381876.98</v>
      </c>
      <c r="O845" s="1">
        <v>153023.49</v>
      </c>
      <c r="P845" s="1">
        <v>119439.3</v>
      </c>
      <c r="Q845" s="1">
        <v>271730.99</v>
      </c>
      <c r="R845" s="1">
        <v>86025.38</v>
      </c>
      <c r="S845" s="1">
        <v>140175.54</v>
      </c>
      <c r="T845" s="1">
        <v>168477.15</v>
      </c>
      <c r="U845" s="1">
        <v>101075.34</v>
      </c>
      <c r="V845" s="1">
        <v>251585.73</v>
      </c>
      <c r="W845" s="1">
        <v>216993.64</v>
      </c>
      <c r="X845" s="1">
        <v>168201.75</v>
      </c>
      <c r="Y845" s="1">
        <v>6475021.0700000003</v>
      </c>
      <c r="Z845" s="1">
        <v>102266.1</v>
      </c>
      <c r="AA845" s="1">
        <v>142755</v>
      </c>
      <c r="AB845" s="1">
        <v>307208.75999999995</v>
      </c>
      <c r="AC845" s="1">
        <v>33119.159999999996</v>
      </c>
      <c r="AD845" s="1">
        <v>652104.84000000008</v>
      </c>
      <c r="AE845" s="1">
        <v>421024.48</v>
      </c>
      <c r="AF845" s="1">
        <v>1401283.0799999998</v>
      </c>
      <c r="AG845" s="1">
        <v>1008421.3199999998</v>
      </c>
      <c r="AH845" s="1">
        <v>2877674.5970399999</v>
      </c>
      <c r="AI845" s="1">
        <v>6945857.3370399997</v>
      </c>
      <c r="AJ845" s="1">
        <v>1032598.3</v>
      </c>
      <c r="AK845" s="1">
        <v>5913259.0370399999</v>
      </c>
      <c r="AL845" s="33">
        <v>6881423.19704</v>
      </c>
      <c r="AM845" s="1">
        <v>202438.97</v>
      </c>
      <c r="AN845" s="1">
        <v>202438.97</v>
      </c>
      <c r="AO845" s="1">
        <v>211153.23</v>
      </c>
      <c r="AP845" s="1">
        <v>211153.23</v>
      </c>
      <c r="AQ845" s="1">
        <v>0</v>
      </c>
      <c r="AR845" s="1">
        <v>0</v>
      </c>
      <c r="AS845" s="1">
        <v>0</v>
      </c>
      <c r="AT845" s="1">
        <v>0</v>
      </c>
      <c r="AU845" s="1">
        <v>670.32</v>
      </c>
      <c r="AV845" s="1">
        <v>542295.14</v>
      </c>
      <c r="AW845" s="1">
        <v>215184.08</v>
      </c>
      <c r="AX845" s="1">
        <v>84612.34</v>
      </c>
      <c r="AY845" s="1">
        <v>1669946.28</v>
      </c>
      <c r="AZ845" s="1">
        <v>15026390.67</v>
      </c>
      <c r="BA845" s="1">
        <v>479521.69</v>
      </c>
      <c r="BB845" s="1">
        <v>0</v>
      </c>
      <c r="BC845" s="1">
        <v>463168.32</v>
      </c>
    </row>
    <row r="846" spans="1:55" x14ac:dyDescent="0.25">
      <c r="A846" s="10" t="s">
        <v>1704</v>
      </c>
      <c r="B846" s="10" t="s">
        <v>1705</v>
      </c>
      <c r="C846">
        <v>545.12</v>
      </c>
      <c r="D846" s="1">
        <v>6975111.3600000003</v>
      </c>
      <c r="E846" s="1">
        <v>7477727.5399999991</v>
      </c>
      <c r="F846" s="12">
        <v>1.0720585169266743</v>
      </c>
      <c r="G846" s="28">
        <v>4</v>
      </c>
      <c r="H846" s="1">
        <v>536.72</v>
      </c>
      <c r="I846" s="1">
        <v>524635.27</v>
      </c>
      <c r="J846" s="1">
        <v>525171.99</v>
      </c>
      <c r="K846" s="30">
        <v>0.93759999999999999</v>
      </c>
      <c r="L846" s="1">
        <v>1663077.25</v>
      </c>
      <c r="M846" s="1">
        <v>398745.48</v>
      </c>
      <c r="N846" s="1">
        <v>180528.54</v>
      </c>
      <c r="O846" s="1">
        <v>72706.710000000006</v>
      </c>
      <c r="P846" s="1">
        <v>55326.09</v>
      </c>
      <c r="Q846" s="1">
        <v>124968.31</v>
      </c>
      <c r="R846" s="1">
        <v>41018.720000000001</v>
      </c>
      <c r="S846" s="1">
        <v>66230.94</v>
      </c>
      <c r="T846" s="1">
        <v>80576.03</v>
      </c>
      <c r="U846" s="1">
        <v>47877.79</v>
      </c>
      <c r="V846" s="1">
        <v>120323.61</v>
      </c>
      <c r="W846" s="1">
        <v>103779.56</v>
      </c>
      <c r="X846" s="1">
        <v>79472.929999999993</v>
      </c>
      <c r="Y846" s="1">
        <v>3034631.96</v>
      </c>
      <c r="Z846" s="1">
        <v>48745.8</v>
      </c>
      <c r="AA846" s="1">
        <v>68140</v>
      </c>
      <c r="AB846" s="1">
        <v>146637.28</v>
      </c>
      <c r="AC846" s="1">
        <v>15808.48</v>
      </c>
      <c r="AD846" s="1">
        <v>311263.52</v>
      </c>
      <c r="AE846" s="1">
        <v>181703.34</v>
      </c>
      <c r="AF846" s="1">
        <v>668862.24</v>
      </c>
      <c r="AG846" s="1">
        <v>481340.96</v>
      </c>
      <c r="AH846" s="1">
        <v>1330841.4991200001</v>
      </c>
      <c r="AI846" s="1">
        <v>3253343.1191199999</v>
      </c>
      <c r="AJ846" s="1">
        <v>492881.15</v>
      </c>
      <c r="AK846" s="1">
        <v>2760461.9691199996</v>
      </c>
      <c r="AL846" s="33">
        <v>3222587.3291199994</v>
      </c>
      <c r="AM846" s="1">
        <v>77758.009999999995</v>
      </c>
      <c r="AN846" s="1">
        <v>77758.009999999995</v>
      </c>
      <c r="AO846" s="1">
        <v>80439.320000000007</v>
      </c>
      <c r="AP846" s="1">
        <v>80439.320000000007</v>
      </c>
      <c r="AQ846" s="1">
        <v>0</v>
      </c>
      <c r="AR846" s="1">
        <v>0</v>
      </c>
      <c r="AS846" s="1">
        <v>0</v>
      </c>
      <c r="AT846" s="1">
        <v>0</v>
      </c>
      <c r="AU846" s="1">
        <v>0</v>
      </c>
      <c r="AV846" s="1">
        <v>258746.5</v>
      </c>
      <c r="AW846" s="1">
        <v>102671.26</v>
      </c>
      <c r="AX846" s="1">
        <v>40079.53</v>
      </c>
      <c r="AY846" s="1">
        <v>717891.95000000007</v>
      </c>
      <c r="AZ846" s="1">
        <v>6975111.3600000003</v>
      </c>
      <c r="BA846" s="1">
        <v>101323.37</v>
      </c>
      <c r="BB846" s="1">
        <v>0</v>
      </c>
      <c r="BC846" s="1">
        <v>116507.64000000001</v>
      </c>
    </row>
    <row r="847" spans="1:55" x14ac:dyDescent="0.25">
      <c r="A847" s="10" t="s">
        <v>1706</v>
      </c>
      <c r="B847" s="10" t="s">
        <v>1707</v>
      </c>
      <c r="C847">
        <v>1282.94</v>
      </c>
      <c r="D847" s="1">
        <v>17554546.68</v>
      </c>
      <c r="E847" s="1">
        <v>11791620.890000001</v>
      </c>
      <c r="F847" s="12">
        <v>0.67171320940085932</v>
      </c>
      <c r="G847" s="28">
        <v>1</v>
      </c>
      <c r="H847" s="1">
        <v>488143.9</v>
      </c>
      <c r="I847" s="1">
        <v>7390653.1900000013</v>
      </c>
      <c r="J847" s="1">
        <v>7878797.0900000017</v>
      </c>
      <c r="K847" s="30">
        <v>0.93759999999999999</v>
      </c>
      <c r="L847" s="1">
        <v>4083391.82</v>
      </c>
      <c r="M847" s="1">
        <v>989085.31</v>
      </c>
      <c r="N847" s="1">
        <v>427227.52</v>
      </c>
      <c r="O847" s="1">
        <v>172824.43</v>
      </c>
      <c r="P847" s="1">
        <v>142595.96</v>
      </c>
      <c r="Q847" s="1">
        <v>300909.01</v>
      </c>
      <c r="R847" s="1">
        <v>96849.76</v>
      </c>
      <c r="S847" s="1">
        <v>156932.76</v>
      </c>
      <c r="T847" s="1">
        <v>191184.94</v>
      </c>
      <c r="U847" s="1">
        <v>113310.77</v>
      </c>
      <c r="V847" s="1">
        <v>285495.12</v>
      </c>
      <c r="W847" s="1">
        <v>246240.61</v>
      </c>
      <c r="X847" s="1">
        <v>188309.36</v>
      </c>
      <c r="Y847" s="1">
        <v>7394357.3700000001</v>
      </c>
      <c r="Z847" s="1">
        <v>113965.19999999998</v>
      </c>
      <c r="AA847" s="1">
        <v>160367.5</v>
      </c>
      <c r="AB847" s="1">
        <v>345110.86</v>
      </c>
      <c r="AC847" s="1">
        <v>37205.26</v>
      </c>
      <c r="AD847" s="1">
        <v>732558.74</v>
      </c>
      <c r="AE847" s="1">
        <v>441625.98000000004</v>
      </c>
      <c r="AF847" s="1">
        <v>1574167.38</v>
      </c>
      <c r="AG847" s="1">
        <v>1132836.02</v>
      </c>
      <c r="AH847" s="1">
        <v>3401933.4929400003</v>
      </c>
      <c r="AI847" s="1">
        <v>7939770.4329399997</v>
      </c>
      <c r="AJ847" s="1">
        <v>1159995.8500000001</v>
      </c>
      <c r="AK847" s="1">
        <v>6779774.582940001</v>
      </c>
      <c r="AL847" s="33">
        <v>7867386.6829400007</v>
      </c>
      <c r="AM847" s="1">
        <v>329801.25</v>
      </c>
      <c r="AN847" s="1">
        <v>329801.25</v>
      </c>
      <c r="AO847" s="1">
        <v>343207.8</v>
      </c>
      <c r="AP847" s="1">
        <v>343207.8</v>
      </c>
      <c r="AQ847" s="1">
        <v>0</v>
      </c>
      <c r="AR847" s="1">
        <v>0</v>
      </c>
      <c r="AS847" s="1">
        <v>0</v>
      </c>
      <c r="AT847" s="1">
        <v>0</v>
      </c>
      <c r="AU847" s="1">
        <v>670.32</v>
      </c>
      <c r="AV847" s="1">
        <v>609327.91</v>
      </c>
      <c r="AW847" s="1">
        <v>241782.85</v>
      </c>
      <c r="AX847" s="1">
        <v>95003.33</v>
      </c>
      <c r="AY847" s="1">
        <v>2292802.5100000002</v>
      </c>
      <c r="AZ847" s="1">
        <v>17554546.68</v>
      </c>
      <c r="BA847" s="1">
        <v>945165.12999999989</v>
      </c>
      <c r="BB847" s="1">
        <v>729.7</v>
      </c>
      <c r="BC847" s="1">
        <v>620372.03</v>
      </c>
    </row>
    <row r="848" spans="1:55" x14ac:dyDescent="0.25">
      <c r="A848" s="10" t="s">
        <v>1708</v>
      </c>
      <c r="B848" s="10" t="s">
        <v>1709</v>
      </c>
      <c r="C848">
        <v>1477.21</v>
      </c>
      <c r="D848" s="1">
        <v>17881463.84</v>
      </c>
      <c r="E848" s="1">
        <v>12434448.1</v>
      </c>
      <c r="F848" s="12">
        <v>0.69538200067181966</v>
      </c>
      <c r="G848" s="28">
        <v>1</v>
      </c>
      <c r="H848" s="1">
        <v>317850.59000000003</v>
      </c>
      <c r="I848" s="1">
        <v>4620913.96</v>
      </c>
      <c r="J848" s="1">
        <v>4938764.55</v>
      </c>
      <c r="K848" s="30">
        <v>0.93759999999999999</v>
      </c>
      <c r="L848" s="1">
        <v>4289423.1900000004</v>
      </c>
      <c r="M848" s="1">
        <v>1045920.54</v>
      </c>
      <c r="N848" s="1">
        <v>492853.28</v>
      </c>
      <c r="O848" s="1">
        <v>199596.69</v>
      </c>
      <c r="P848" s="1">
        <v>137014.47</v>
      </c>
      <c r="Q848" s="1">
        <v>348407.81</v>
      </c>
      <c r="R848" s="1">
        <v>111092.37</v>
      </c>
      <c r="S848" s="1">
        <v>181137.65</v>
      </c>
      <c r="T848" s="1">
        <v>220485.32</v>
      </c>
      <c r="U848" s="1">
        <v>130333.99</v>
      </c>
      <c r="V848" s="1">
        <v>329249.15999999997</v>
      </c>
      <c r="W848" s="1">
        <v>283978.63</v>
      </c>
      <c r="X848" s="1">
        <v>217353.69</v>
      </c>
      <c r="Y848" s="1">
        <v>7986846.7900000019</v>
      </c>
      <c r="Z848" s="1">
        <v>132026.4</v>
      </c>
      <c r="AA848" s="1">
        <v>184651.25</v>
      </c>
      <c r="AB848" s="1">
        <v>397369.49</v>
      </c>
      <c r="AC848" s="1">
        <v>42839.090000000004</v>
      </c>
      <c r="AD848" s="1">
        <v>843486.91</v>
      </c>
      <c r="AE848" s="1">
        <v>520093.62</v>
      </c>
      <c r="AF848" s="1">
        <v>1812536.6700000002</v>
      </c>
      <c r="AG848" s="1">
        <v>1304376.43</v>
      </c>
      <c r="AH848" s="1">
        <v>3355539.3827099996</v>
      </c>
      <c r="AI848" s="1">
        <v>8592919.2427099999</v>
      </c>
      <c r="AJ848" s="1">
        <v>1335648.96</v>
      </c>
      <c r="AK848" s="1">
        <v>7257270.2827099999</v>
      </c>
      <c r="AL848" s="33">
        <v>8509574.7427099999</v>
      </c>
      <c r="AM848" s="1">
        <v>72395.39</v>
      </c>
      <c r="AN848" s="1">
        <v>72395.39</v>
      </c>
      <c r="AO848" s="1">
        <v>75076.7</v>
      </c>
      <c r="AP848" s="1">
        <v>75076.7</v>
      </c>
      <c r="AQ848" s="1">
        <v>0</v>
      </c>
      <c r="AR848" s="1">
        <v>0</v>
      </c>
      <c r="AS848" s="1">
        <v>0</v>
      </c>
      <c r="AT848" s="1">
        <v>0</v>
      </c>
      <c r="AU848" s="1">
        <v>670.32</v>
      </c>
      <c r="AV848" s="1">
        <v>701833.14</v>
      </c>
      <c r="AW848" s="1">
        <v>278489.15999999997</v>
      </c>
      <c r="AX848" s="1">
        <v>109105.38</v>
      </c>
      <c r="AY848" s="1">
        <v>1385042.1800000002</v>
      </c>
      <c r="AZ848" s="1">
        <v>17881463.84</v>
      </c>
      <c r="BA848" s="1">
        <v>86182.24</v>
      </c>
      <c r="BB848" s="1">
        <v>0</v>
      </c>
      <c r="BC848" s="1">
        <v>390157.66</v>
      </c>
    </row>
    <row r="849" spans="1:55" x14ac:dyDescent="0.25">
      <c r="A849" s="10" t="s">
        <v>1710</v>
      </c>
      <c r="B849" s="10" t="s">
        <v>1711</v>
      </c>
      <c r="C849">
        <v>841.55</v>
      </c>
      <c r="D849" s="1">
        <v>10793038.939999999</v>
      </c>
      <c r="E849" s="1">
        <v>9214759.7599999998</v>
      </c>
      <c r="F849" s="12">
        <v>0.85376878664351419</v>
      </c>
      <c r="G849" s="28">
        <v>2</v>
      </c>
      <c r="H849" s="1">
        <v>25200.48</v>
      </c>
      <c r="I849" s="1">
        <v>823824.33</v>
      </c>
      <c r="J849" s="1">
        <v>849024.80999999994</v>
      </c>
      <c r="K849" s="30">
        <v>0.93759999999999999</v>
      </c>
      <c r="L849" s="1">
        <v>2564548.6</v>
      </c>
      <c r="M849" s="1">
        <v>627684.88</v>
      </c>
      <c r="N849" s="1">
        <v>280516.99</v>
      </c>
      <c r="O849" s="1">
        <v>112179.33</v>
      </c>
      <c r="P849" s="1">
        <v>85127.71</v>
      </c>
      <c r="Q849" s="1">
        <v>196960.22</v>
      </c>
      <c r="R849" s="1">
        <v>62667.49</v>
      </c>
      <c r="S849" s="1">
        <v>102937.25</v>
      </c>
      <c r="T849" s="1">
        <v>123794.08</v>
      </c>
      <c r="U849" s="1">
        <v>74210.58</v>
      </c>
      <c r="V849" s="1">
        <v>184860.82</v>
      </c>
      <c r="W849" s="1">
        <v>159443.15</v>
      </c>
      <c r="X849" s="1">
        <v>123518.17</v>
      </c>
      <c r="Y849" s="1">
        <v>4698449.2700000005</v>
      </c>
      <c r="Z849" s="1">
        <v>75162.599999999991</v>
      </c>
      <c r="AA849" s="1">
        <v>105193.75</v>
      </c>
      <c r="AB849" s="1">
        <v>226376.95</v>
      </c>
      <c r="AC849" s="1">
        <v>24404.949999999997</v>
      </c>
      <c r="AD849" s="1">
        <v>480525.05</v>
      </c>
      <c r="AE849" s="1">
        <v>299711.75</v>
      </c>
      <c r="AF849" s="1">
        <v>1032581.85</v>
      </c>
      <c r="AG849" s="1">
        <v>743088.64999999991</v>
      </c>
      <c r="AH849" s="1">
        <v>2056020.5110499999</v>
      </c>
      <c r="AI849" s="1">
        <v>5043066.0610499997</v>
      </c>
      <c r="AJ849" s="1">
        <v>760904.26</v>
      </c>
      <c r="AK849" s="1">
        <v>4282161.8010499999</v>
      </c>
      <c r="AL849" s="33">
        <v>4995585.63105</v>
      </c>
      <c r="AM849" s="1">
        <v>117307.35</v>
      </c>
      <c r="AN849" s="1">
        <v>117307.35</v>
      </c>
      <c r="AO849" s="1">
        <v>121999.64</v>
      </c>
      <c r="AP849" s="1">
        <v>121999.64</v>
      </c>
      <c r="AQ849" s="1">
        <v>0</v>
      </c>
      <c r="AR849" s="1">
        <v>0</v>
      </c>
      <c r="AS849" s="1">
        <v>0</v>
      </c>
      <c r="AT849" s="1">
        <v>0</v>
      </c>
      <c r="AU849" s="1">
        <v>0</v>
      </c>
      <c r="AV849" s="1">
        <v>399515.33</v>
      </c>
      <c r="AW849" s="1">
        <v>158528.69</v>
      </c>
      <c r="AX849" s="1">
        <v>62345.93</v>
      </c>
      <c r="AY849" s="1">
        <v>1099003.93</v>
      </c>
      <c r="AZ849" s="1">
        <v>10793038.939999999</v>
      </c>
      <c r="BA849" s="1">
        <v>168827.22</v>
      </c>
      <c r="BB849" s="1">
        <v>0</v>
      </c>
      <c r="BC849" s="1">
        <v>210304.19</v>
      </c>
    </row>
    <row r="850" spans="1:55" x14ac:dyDescent="0.25">
      <c r="A850" s="10" t="s">
        <v>1712</v>
      </c>
      <c r="B850" s="10" t="s">
        <v>1713</v>
      </c>
      <c r="C850">
        <v>12627.03</v>
      </c>
      <c r="D850" s="1">
        <v>185317799.88999999</v>
      </c>
      <c r="E850" s="1">
        <v>144360998.34</v>
      </c>
      <c r="F850" s="12">
        <v>0.77899154007704108</v>
      </c>
      <c r="G850" s="28">
        <v>2</v>
      </c>
      <c r="H850" s="1">
        <v>787078.71</v>
      </c>
      <c r="I850" s="1">
        <v>49567796.709999986</v>
      </c>
      <c r="J850" s="1">
        <v>50354875.419999987</v>
      </c>
      <c r="K850" s="30">
        <v>0.93759999999999999</v>
      </c>
      <c r="L850" s="1">
        <v>42762301.5</v>
      </c>
      <c r="M850" s="1">
        <v>10267933.92</v>
      </c>
      <c r="N850" s="1">
        <v>4207695.6500000004</v>
      </c>
      <c r="O850" s="1">
        <v>1716762.59</v>
      </c>
      <c r="P850" s="1">
        <v>1553174.21</v>
      </c>
      <c r="Q850" s="1">
        <v>2920656.7</v>
      </c>
      <c r="R850" s="1">
        <v>958812.69</v>
      </c>
      <c r="S850" s="1">
        <v>1547782.68</v>
      </c>
      <c r="T850" s="1">
        <v>1901594.34</v>
      </c>
      <c r="U850" s="1">
        <v>1119276.42</v>
      </c>
      <c r="V850" s="1">
        <v>2839637.29</v>
      </c>
      <c r="W850" s="1">
        <v>2449197.81</v>
      </c>
      <c r="X850" s="1">
        <v>1857241.01</v>
      </c>
      <c r="Y850" s="1">
        <v>76102066.810000017</v>
      </c>
      <c r="Z850" s="1">
        <v>1124905.5</v>
      </c>
      <c r="AA850" s="1">
        <v>1578378.7499999998</v>
      </c>
      <c r="AB850" s="1">
        <v>3396671.0699999994</v>
      </c>
      <c r="AC850" s="1">
        <v>366183.87</v>
      </c>
      <c r="AD850" s="1">
        <v>7210034.129999999</v>
      </c>
      <c r="AE850" s="1">
        <v>4237298.91</v>
      </c>
      <c r="AF850" s="1">
        <v>15493365.809999999</v>
      </c>
      <c r="AG850" s="1">
        <v>11149667.489999998</v>
      </c>
      <c r="AH850" s="1">
        <v>36512225.728529997</v>
      </c>
      <c r="AI850" s="1">
        <v>81068731.258529991</v>
      </c>
      <c r="AJ850" s="1">
        <v>11416981.710000001</v>
      </c>
      <c r="AK850" s="1">
        <v>69651749.548529983</v>
      </c>
      <c r="AL850" s="33">
        <v>80356311.59852998</v>
      </c>
      <c r="AM850" s="1">
        <v>4641349.29</v>
      </c>
      <c r="AN850" s="1">
        <v>4641349.29</v>
      </c>
      <c r="AO850" s="1">
        <v>4834403.68</v>
      </c>
      <c r="AP850" s="1">
        <v>4834403.68</v>
      </c>
      <c r="AQ850" s="1">
        <v>109933.75</v>
      </c>
      <c r="AR850" s="1">
        <v>109933.75</v>
      </c>
      <c r="AS850" s="1">
        <v>114626.04</v>
      </c>
      <c r="AT850" s="1">
        <v>114626.04</v>
      </c>
      <c r="AU850" s="1">
        <v>137417.18</v>
      </c>
      <c r="AV850" s="1">
        <v>6002784.9400000004</v>
      </c>
      <c r="AW850" s="1">
        <v>2381920.2400000002</v>
      </c>
      <c r="AX850" s="1">
        <v>936673.48</v>
      </c>
      <c r="AY850" s="1">
        <v>28859421.359999996</v>
      </c>
      <c r="AZ850" s="1">
        <v>185317799.88999999</v>
      </c>
      <c r="BA850" s="1">
        <v>22847465.200000003</v>
      </c>
      <c r="BB850" s="1">
        <v>84656.37</v>
      </c>
      <c r="BC850" s="1">
        <v>6069131.4799999995</v>
      </c>
    </row>
    <row r="851" spans="1:55" x14ac:dyDescent="0.25">
      <c r="A851" s="143" t="s">
        <v>1714</v>
      </c>
      <c r="B851" s="10" t="s">
        <v>1715</v>
      </c>
      <c r="C851">
        <v>10</v>
      </c>
      <c r="D851" s="1">
        <v>131189.06</v>
      </c>
      <c r="E851" s="1">
        <v>82706.14</v>
      </c>
      <c r="F851" s="12">
        <v>0.63043473289617291</v>
      </c>
      <c r="G851" s="28">
        <v>1</v>
      </c>
      <c r="H851" s="1">
        <v>5739.2</v>
      </c>
      <c r="I851" s="1">
        <v>69587.239999999991</v>
      </c>
      <c r="J851" s="1">
        <v>75326.439999999988</v>
      </c>
      <c r="K851" s="30">
        <v>0.9</v>
      </c>
      <c r="L851" s="1">
        <v>30246.37</v>
      </c>
      <c r="M851" s="1">
        <v>10081.1</v>
      </c>
      <c r="N851" s="1">
        <v>3517.02</v>
      </c>
      <c r="O851" s="1">
        <v>703.4</v>
      </c>
      <c r="P851" s="1">
        <v>953.55</v>
      </c>
      <c r="Q851" s="1">
        <v>3043.58</v>
      </c>
      <c r="R851" s="1">
        <v>546.85</v>
      </c>
      <c r="S851" s="1">
        <v>1276.5999999999999</v>
      </c>
      <c r="T851" s="1">
        <v>703.13</v>
      </c>
      <c r="U851" s="1">
        <v>765.96</v>
      </c>
      <c r="V851" s="1">
        <v>1049.98</v>
      </c>
      <c r="W851" s="1">
        <v>905.61</v>
      </c>
      <c r="X851" s="1">
        <v>1531.84</v>
      </c>
      <c r="Y851" s="1">
        <v>55324.99</v>
      </c>
      <c r="Z851" s="1">
        <v>900</v>
      </c>
      <c r="AA851" s="1">
        <v>1250</v>
      </c>
      <c r="AB851" s="1">
        <v>2690</v>
      </c>
      <c r="AC851" s="1">
        <v>290</v>
      </c>
      <c r="AD851" s="1">
        <v>5710</v>
      </c>
      <c r="AE851" s="1">
        <v>7790</v>
      </c>
      <c r="AF851" s="1">
        <v>12270</v>
      </c>
      <c r="AG851" s="1">
        <v>8830</v>
      </c>
      <c r="AH851" s="1">
        <v>24886.803000000004</v>
      </c>
      <c r="AI851" s="1">
        <v>64616.803</v>
      </c>
      <c r="AJ851" s="1">
        <v>9041.7000000000007</v>
      </c>
      <c r="AK851" s="1">
        <v>55575.103000000003</v>
      </c>
      <c r="AL851" s="33">
        <v>63712.633000000002</v>
      </c>
      <c r="AM851" s="1">
        <v>1286.8900000000001</v>
      </c>
      <c r="AN851" s="1">
        <v>1286.8900000000001</v>
      </c>
      <c r="AO851" s="1">
        <v>1286.8900000000001</v>
      </c>
      <c r="AP851" s="1">
        <v>1286.8900000000001</v>
      </c>
      <c r="AQ851" s="1">
        <v>0</v>
      </c>
      <c r="AR851" s="1">
        <v>0</v>
      </c>
      <c r="AS851" s="1">
        <v>0</v>
      </c>
      <c r="AT851" s="1">
        <v>0</v>
      </c>
      <c r="AU851" s="1">
        <v>0</v>
      </c>
      <c r="AV851" s="1">
        <v>4504.12</v>
      </c>
      <c r="AW851" s="1">
        <v>1787.24</v>
      </c>
      <c r="AX851" s="1">
        <v>712.44</v>
      </c>
      <c r="AY851" s="1">
        <v>12151.36</v>
      </c>
      <c r="AZ851" s="1">
        <v>131189.06</v>
      </c>
      <c r="BA851" s="1">
        <v>1835.7</v>
      </c>
      <c r="BB851" s="1">
        <v>0</v>
      </c>
      <c r="BC851" s="1">
        <v>1451.6</v>
      </c>
    </row>
    <row r="852" spans="1:55" x14ac:dyDescent="0.25">
      <c r="A852" s="143" t="s">
        <v>1716</v>
      </c>
      <c r="B852" s="10" t="s">
        <v>1717</v>
      </c>
      <c r="C852">
        <v>14.65</v>
      </c>
      <c r="D852" s="1">
        <v>174210.26</v>
      </c>
      <c r="E852" s="1">
        <v>321242.19</v>
      </c>
      <c r="F852" s="12">
        <v>1.8439912207237392</v>
      </c>
      <c r="G852" s="28">
        <v>4</v>
      </c>
      <c r="H852" s="1">
        <v>13.4</v>
      </c>
      <c r="I852" s="1">
        <v>303821.17000000004</v>
      </c>
      <c r="J852" s="1">
        <v>303834.57000000007</v>
      </c>
      <c r="K852" s="30">
        <v>0.9</v>
      </c>
      <c r="L852" s="1">
        <v>42256.86</v>
      </c>
      <c r="M852" s="1">
        <v>12858.26</v>
      </c>
      <c r="N852" s="1">
        <v>4130.1400000000003</v>
      </c>
      <c r="O852" s="1">
        <v>703.4</v>
      </c>
      <c r="P852" s="1">
        <v>1326.34</v>
      </c>
      <c r="Q852" s="1">
        <v>3710.43</v>
      </c>
      <c r="R852" s="1">
        <v>546.85</v>
      </c>
      <c r="S852" s="1">
        <v>1531.92</v>
      </c>
      <c r="T852" s="1">
        <v>703.13</v>
      </c>
      <c r="U852" s="1">
        <v>1021.28</v>
      </c>
      <c r="V852" s="1">
        <v>1049.98</v>
      </c>
      <c r="W852" s="1">
        <v>905.61</v>
      </c>
      <c r="X852" s="1">
        <v>1838.21</v>
      </c>
      <c r="Y852" s="1">
        <v>72582.41</v>
      </c>
      <c r="Z852" s="1">
        <v>1318.5</v>
      </c>
      <c r="AA852" s="1">
        <v>1831.25</v>
      </c>
      <c r="AB852" s="1">
        <v>3940.85</v>
      </c>
      <c r="AC852" s="1">
        <v>424.84999999999997</v>
      </c>
      <c r="AD852" s="1">
        <v>4182.57</v>
      </c>
      <c r="AE852" s="1">
        <v>9388.3700000000008</v>
      </c>
      <c r="AF852" s="1">
        <v>17975.55</v>
      </c>
      <c r="AG852" s="1">
        <v>12935.95</v>
      </c>
      <c r="AH852" s="1">
        <v>33533.028149999998</v>
      </c>
      <c r="AI852" s="1">
        <v>85530.918149999998</v>
      </c>
      <c r="AJ852" s="1">
        <v>13246.09</v>
      </c>
      <c r="AK852" s="1">
        <v>72284.828150000016</v>
      </c>
      <c r="AL852" s="33">
        <v>84206.308150000012</v>
      </c>
      <c r="AM852" s="1">
        <v>1930.33</v>
      </c>
      <c r="AN852" s="1">
        <v>1930.33</v>
      </c>
      <c r="AO852" s="1">
        <v>1930.33</v>
      </c>
      <c r="AP852" s="1">
        <v>1930.33</v>
      </c>
      <c r="AQ852" s="1">
        <v>0</v>
      </c>
      <c r="AR852" s="1">
        <v>0</v>
      </c>
      <c r="AS852" s="1">
        <v>0</v>
      </c>
      <c r="AT852" s="1">
        <v>0</v>
      </c>
      <c r="AU852" s="1">
        <v>0</v>
      </c>
      <c r="AV852" s="1">
        <v>6434.46</v>
      </c>
      <c r="AW852" s="1">
        <v>2553.21</v>
      </c>
      <c r="AX852" s="1">
        <v>712.44</v>
      </c>
      <c r="AY852" s="1">
        <v>17421.429999999997</v>
      </c>
      <c r="AZ852" s="1">
        <v>174210.26</v>
      </c>
      <c r="BA852" s="1">
        <v>5.5699999999999994</v>
      </c>
      <c r="BB852" s="1">
        <v>0</v>
      </c>
      <c r="BC852" s="1">
        <v>4.18</v>
      </c>
    </row>
    <row r="853" spans="1:55" x14ac:dyDescent="0.25">
      <c r="A853" s="10" t="s">
        <v>1718</v>
      </c>
      <c r="B853" s="10" t="s">
        <v>1719</v>
      </c>
      <c r="C853">
        <v>831.53</v>
      </c>
      <c r="D853" s="1">
        <v>11058136.98</v>
      </c>
      <c r="E853" s="1">
        <v>9232536.75</v>
      </c>
      <c r="F853" s="12">
        <v>0.83490887901806399</v>
      </c>
      <c r="G853" s="28">
        <v>2</v>
      </c>
      <c r="H853" s="1">
        <v>31862.17</v>
      </c>
      <c r="I853" s="1">
        <v>3138921.2600000007</v>
      </c>
      <c r="J853" s="1">
        <v>3170783.4300000006</v>
      </c>
      <c r="K853" s="30">
        <v>0.9</v>
      </c>
      <c r="L853" s="1">
        <v>2537088.5099999998</v>
      </c>
      <c r="M853" s="1">
        <v>622653.35</v>
      </c>
      <c r="N853" s="1">
        <v>266201.96999999997</v>
      </c>
      <c r="O853" s="1">
        <v>107067.55</v>
      </c>
      <c r="P853" s="1">
        <v>88015.56</v>
      </c>
      <c r="Q853" s="1">
        <v>188394.79</v>
      </c>
      <c r="R853" s="1">
        <v>59607.519999999997</v>
      </c>
      <c r="S853" s="1">
        <v>97787.94</v>
      </c>
      <c r="T853" s="1">
        <v>118126.51</v>
      </c>
      <c r="U853" s="1">
        <v>70213.27</v>
      </c>
      <c r="V853" s="1">
        <v>176397.48</v>
      </c>
      <c r="W853" s="1">
        <v>152143.48000000001</v>
      </c>
      <c r="X853" s="1">
        <v>117339.32</v>
      </c>
      <c r="Y853" s="1">
        <v>4601037.2500000009</v>
      </c>
      <c r="Z853" s="1">
        <v>73780.2</v>
      </c>
      <c r="AA853" s="1">
        <v>103941.25</v>
      </c>
      <c r="AB853" s="1">
        <v>223681.56999999995</v>
      </c>
      <c r="AC853" s="1">
        <v>24114.369999999995</v>
      </c>
      <c r="AD853" s="1">
        <v>474803.63</v>
      </c>
      <c r="AE853" s="1">
        <v>298176.19999999995</v>
      </c>
      <c r="AF853" s="1">
        <v>1020287.3099999998</v>
      </c>
      <c r="AG853" s="1">
        <v>734240.98999999987</v>
      </c>
      <c r="AH853" s="1">
        <v>2192235.0960299997</v>
      </c>
      <c r="AI853" s="1">
        <v>5145260.6160299992</v>
      </c>
      <c r="AJ853" s="1">
        <v>751844.48</v>
      </c>
      <c r="AK853" s="1">
        <v>4393416.1360299997</v>
      </c>
      <c r="AL853" s="33">
        <v>5070076.16603</v>
      </c>
      <c r="AM853" s="1">
        <v>193677.24</v>
      </c>
      <c r="AN853" s="1">
        <v>193677.24</v>
      </c>
      <c r="AO853" s="1">
        <v>202042.04</v>
      </c>
      <c r="AP853" s="1">
        <v>202042.04</v>
      </c>
      <c r="AQ853" s="1">
        <v>1286.8900000000001</v>
      </c>
      <c r="AR853" s="1">
        <v>1286.8900000000001</v>
      </c>
      <c r="AS853" s="1">
        <v>1286.8900000000001</v>
      </c>
      <c r="AT853" s="1">
        <v>1286.8900000000001</v>
      </c>
      <c r="AU853" s="1">
        <v>1930.33</v>
      </c>
      <c r="AV853" s="1">
        <v>378989.69</v>
      </c>
      <c r="AW853" s="1">
        <v>150384.06</v>
      </c>
      <c r="AX853" s="1">
        <v>59133.26</v>
      </c>
      <c r="AY853" s="1">
        <v>1387023.4600000002</v>
      </c>
      <c r="AZ853" s="1">
        <v>11058136.98</v>
      </c>
      <c r="BA853" s="1">
        <v>577264.66</v>
      </c>
      <c r="BB853" s="1">
        <v>25.48</v>
      </c>
      <c r="BC853" s="1">
        <v>400862.48000000004</v>
      </c>
    </row>
    <row r="854" spans="1:55" x14ac:dyDescent="0.25">
      <c r="A854" s="10" t="s">
        <v>1720</v>
      </c>
      <c r="B854" s="10" t="s">
        <v>1721</v>
      </c>
      <c r="C854">
        <v>621.04</v>
      </c>
      <c r="D854" s="1">
        <v>8072539.1699999999</v>
      </c>
      <c r="E854" s="1">
        <v>7183955.4700000007</v>
      </c>
      <c r="F854" s="12">
        <v>0.8899251299637857</v>
      </c>
      <c r="G854" s="28">
        <v>2</v>
      </c>
      <c r="H854" s="1">
        <v>18597.240000000002</v>
      </c>
      <c r="I854" s="1">
        <v>2227556</v>
      </c>
      <c r="J854" s="1">
        <v>2246153.2400000002</v>
      </c>
      <c r="K854" s="30">
        <v>0.9</v>
      </c>
      <c r="L854" s="1">
        <v>1864406.4</v>
      </c>
      <c r="M854" s="1">
        <v>448548.62</v>
      </c>
      <c r="N854" s="1">
        <v>197057.88</v>
      </c>
      <c r="O854" s="1">
        <v>79962.12</v>
      </c>
      <c r="P854" s="1">
        <v>64001.31</v>
      </c>
      <c r="Q854" s="1">
        <v>136901.71</v>
      </c>
      <c r="R854" s="1">
        <v>44295.49</v>
      </c>
      <c r="S854" s="1">
        <v>72511.16</v>
      </c>
      <c r="T854" s="1">
        <v>88594.880000000005</v>
      </c>
      <c r="U854" s="1">
        <v>52340.800000000003</v>
      </c>
      <c r="V854" s="1">
        <v>132298.10999999999</v>
      </c>
      <c r="W854" s="1">
        <v>114107.61</v>
      </c>
      <c r="X854" s="1">
        <v>87008.79</v>
      </c>
      <c r="Y854" s="1">
        <v>3382034.88</v>
      </c>
      <c r="Z854" s="1">
        <v>55128.600000000006</v>
      </c>
      <c r="AA854" s="1">
        <v>77630</v>
      </c>
      <c r="AB854" s="1">
        <v>167059.76</v>
      </c>
      <c r="AC854" s="1">
        <v>18010.16</v>
      </c>
      <c r="AD854" s="1">
        <v>354613.83999999997</v>
      </c>
      <c r="AE854" s="1">
        <v>208257.01</v>
      </c>
      <c r="AF854" s="1">
        <v>762016.08000000007</v>
      </c>
      <c r="AG854" s="1">
        <v>548378.32000000007</v>
      </c>
      <c r="AH854" s="1">
        <v>1594742.4560399996</v>
      </c>
      <c r="AI854" s="1">
        <v>3785836.2260399996</v>
      </c>
      <c r="AJ854" s="1">
        <v>561525.73</v>
      </c>
      <c r="AK854" s="1">
        <v>3224310.4960399996</v>
      </c>
      <c r="AL854" s="33">
        <v>3729683.6460399996</v>
      </c>
      <c r="AM854" s="1">
        <v>127402.3</v>
      </c>
      <c r="AN854" s="1">
        <v>127402.3</v>
      </c>
      <c r="AO854" s="1">
        <v>133193.32</v>
      </c>
      <c r="AP854" s="1">
        <v>133193.32</v>
      </c>
      <c r="AQ854" s="1">
        <v>0</v>
      </c>
      <c r="AR854" s="1">
        <v>0</v>
      </c>
      <c r="AS854" s="1">
        <v>0</v>
      </c>
      <c r="AT854" s="1">
        <v>0</v>
      </c>
      <c r="AU854" s="1">
        <v>0</v>
      </c>
      <c r="AV854" s="1">
        <v>283116.24</v>
      </c>
      <c r="AW854" s="1">
        <v>112341.24</v>
      </c>
      <c r="AX854" s="1">
        <v>44171.83</v>
      </c>
      <c r="AY854" s="1">
        <v>960820.54999999993</v>
      </c>
      <c r="AZ854" s="1">
        <v>8072539.1699999999</v>
      </c>
      <c r="BA854" s="1">
        <v>340181.26</v>
      </c>
      <c r="BB854" s="1">
        <v>0</v>
      </c>
      <c r="BC854" s="1">
        <v>306401.5</v>
      </c>
    </row>
    <row r="855" spans="1:55" x14ac:dyDescent="0.25">
      <c r="A855" s="10" t="s">
        <v>1722</v>
      </c>
      <c r="B855" s="10" t="s">
        <v>1723</v>
      </c>
      <c r="C855">
        <v>845.61</v>
      </c>
      <c r="D855" s="1">
        <v>11280548.07</v>
      </c>
      <c r="E855" s="1">
        <v>8023738.9700000007</v>
      </c>
      <c r="F855" s="12">
        <v>0.71128981678990355</v>
      </c>
      <c r="G855" s="28">
        <v>1</v>
      </c>
      <c r="H855" s="1">
        <v>155751.60999999999</v>
      </c>
      <c r="I855" s="1">
        <v>4174056.47</v>
      </c>
      <c r="J855" s="1">
        <v>4329808.08</v>
      </c>
      <c r="K855" s="30">
        <v>0.9</v>
      </c>
      <c r="L855" s="1">
        <v>2603926.86</v>
      </c>
      <c r="M855" s="1">
        <v>642396.96</v>
      </c>
      <c r="N855" s="1">
        <v>271216.08</v>
      </c>
      <c r="O855" s="1">
        <v>108564.64</v>
      </c>
      <c r="P855" s="1">
        <v>89879.78</v>
      </c>
      <c r="Q855" s="1">
        <v>191626.46</v>
      </c>
      <c r="R855" s="1">
        <v>60701.23</v>
      </c>
      <c r="S855" s="1">
        <v>99575.19</v>
      </c>
      <c r="T855" s="1">
        <v>119532.78</v>
      </c>
      <c r="U855" s="1">
        <v>71745.2</v>
      </c>
      <c r="V855" s="1">
        <v>178497.45</v>
      </c>
      <c r="W855" s="1">
        <v>153954.72</v>
      </c>
      <c r="X855" s="1">
        <v>119483.91</v>
      </c>
      <c r="Y855" s="1">
        <v>4711101.26</v>
      </c>
      <c r="Z855" s="1">
        <v>75415.5</v>
      </c>
      <c r="AA855" s="1">
        <v>105701.25</v>
      </c>
      <c r="AB855" s="1">
        <v>227469.08999999997</v>
      </c>
      <c r="AC855" s="1">
        <v>24522.69</v>
      </c>
      <c r="AD855" s="1">
        <v>482843.30999999994</v>
      </c>
      <c r="AE855" s="1">
        <v>309347.82999999996</v>
      </c>
      <c r="AF855" s="1">
        <v>1037563.47</v>
      </c>
      <c r="AG855" s="1">
        <v>746673.62999999989</v>
      </c>
      <c r="AH855" s="1">
        <v>2236426.6781099997</v>
      </c>
      <c r="AI855" s="1">
        <v>5245963.4481099993</v>
      </c>
      <c r="AJ855" s="1">
        <v>764575.19</v>
      </c>
      <c r="AK855" s="1">
        <v>4481388.2581099998</v>
      </c>
      <c r="AL855" s="33">
        <v>5169505.9281099997</v>
      </c>
      <c r="AM855" s="1">
        <v>196251.03</v>
      </c>
      <c r="AN855" s="1">
        <v>196251.03</v>
      </c>
      <c r="AO855" s="1">
        <v>204615.82</v>
      </c>
      <c r="AP855" s="1">
        <v>204615.82</v>
      </c>
      <c r="AQ855" s="1">
        <v>0</v>
      </c>
      <c r="AR855" s="1">
        <v>0</v>
      </c>
      <c r="AS855" s="1">
        <v>0</v>
      </c>
      <c r="AT855" s="1">
        <v>0</v>
      </c>
      <c r="AU855" s="1">
        <v>0</v>
      </c>
      <c r="AV855" s="1">
        <v>385424.15</v>
      </c>
      <c r="AW855" s="1">
        <v>152937.26999999999</v>
      </c>
      <c r="AX855" s="1">
        <v>59845.71</v>
      </c>
      <c r="AY855" s="1">
        <v>1399940.83</v>
      </c>
      <c r="AZ855" s="1">
        <v>11280548.07</v>
      </c>
      <c r="BA855" s="1">
        <v>589184.78999999992</v>
      </c>
      <c r="BB855" s="1">
        <v>0</v>
      </c>
      <c r="BC855" s="1">
        <v>332260.46000000002</v>
      </c>
    </row>
    <row r="856" spans="1:55" x14ac:dyDescent="0.25">
      <c r="A856" s="10" t="s">
        <v>1724</v>
      </c>
      <c r="B856" s="10" t="s">
        <v>1725</v>
      </c>
      <c r="C856">
        <v>659.56</v>
      </c>
      <c r="D856" s="1">
        <v>8704090.0899999999</v>
      </c>
      <c r="E856" s="1">
        <v>6080470.4100000001</v>
      </c>
      <c r="F856" s="12">
        <v>0.69857622647837281</v>
      </c>
      <c r="G856" s="28">
        <v>1</v>
      </c>
      <c r="H856" s="1">
        <v>165468.44</v>
      </c>
      <c r="I856" s="1">
        <v>3893256.42</v>
      </c>
      <c r="J856" s="1">
        <v>4058724.86</v>
      </c>
      <c r="K856" s="30">
        <v>0.9</v>
      </c>
      <c r="L856" s="1">
        <v>2038640.62</v>
      </c>
      <c r="M856" s="1">
        <v>407728.12</v>
      </c>
      <c r="N856" s="1">
        <v>201718.12</v>
      </c>
      <c r="O856" s="1">
        <v>89516.25</v>
      </c>
      <c r="P856" s="1">
        <v>72687.42</v>
      </c>
      <c r="Q856" s="1">
        <v>124701.88</v>
      </c>
      <c r="R856" s="1">
        <v>47576.639999999999</v>
      </c>
      <c r="S856" s="1">
        <v>74553.73</v>
      </c>
      <c r="T856" s="1">
        <v>102657.56</v>
      </c>
      <c r="U856" s="1">
        <v>55659.97</v>
      </c>
      <c r="V856" s="1">
        <v>153297.81</v>
      </c>
      <c r="W856" s="1">
        <v>132219.93</v>
      </c>
      <c r="X856" s="1">
        <v>89459.74</v>
      </c>
      <c r="Y856" s="1">
        <v>3590417.790000001</v>
      </c>
      <c r="Z856" s="1">
        <v>58482.9</v>
      </c>
      <c r="AA856" s="1">
        <v>82445</v>
      </c>
      <c r="AB856" s="1">
        <v>177421.63999999998</v>
      </c>
      <c r="AC856" s="1">
        <v>19127.239999999998</v>
      </c>
      <c r="AD856" s="1">
        <v>376608.76</v>
      </c>
      <c r="AE856" s="1">
        <v>99493.109999999986</v>
      </c>
      <c r="AF856" s="1">
        <v>809280.11999999988</v>
      </c>
      <c r="AG856" s="1">
        <v>582391.48</v>
      </c>
      <c r="AH856" s="1">
        <v>1755626.6955599997</v>
      </c>
      <c r="AI856" s="1">
        <v>3960876.9455599999</v>
      </c>
      <c r="AJ856" s="1">
        <v>596354.36</v>
      </c>
      <c r="AK856" s="1">
        <v>3364522.58556</v>
      </c>
      <c r="AL856" s="33">
        <v>3901241.50556</v>
      </c>
      <c r="AM856" s="1">
        <v>180164.88</v>
      </c>
      <c r="AN856" s="1">
        <v>180164.88</v>
      </c>
      <c r="AO856" s="1">
        <v>187886.23</v>
      </c>
      <c r="AP856" s="1">
        <v>187886.23</v>
      </c>
      <c r="AQ856" s="1">
        <v>1930.33</v>
      </c>
      <c r="AR856" s="1">
        <v>1930.33</v>
      </c>
      <c r="AS856" s="1">
        <v>1930.33</v>
      </c>
      <c r="AT856" s="1">
        <v>1930.33</v>
      </c>
      <c r="AU856" s="1">
        <v>2573.7800000000002</v>
      </c>
      <c r="AV856" s="1">
        <v>300489.28000000003</v>
      </c>
      <c r="AW856" s="1">
        <v>119234.9</v>
      </c>
      <c r="AX856" s="1">
        <v>46309.18</v>
      </c>
      <c r="AY856" s="1">
        <v>1212430.6799999997</v>
      </c>
      <c r="AZ856" s="1">
        <v>8704090.0899999999</v>
      </c>
      <c r="BA856" s="1">
        <v>610727.31999999995</v>
      </c>
      <c r="BB856" s="1">
        <v>412.96</v>
      </c>
      <c r="BC856" s="1">
        <v>321533.98</v>
      </c>
    </row>
    <row r="857" spans="1:55" x14ac:dyDescent="0.25">
      <c r="A857" s="10" t="s">
        <v>1726</v>
      </c>
      <c r="B857" s="10" t="s">
        <v>1727</v>
      </c>
      <c r="C857">
        <v>1380.13</v>
      </c>
      <c r="D857" s="1">
        <v>15808861.220000001</v>
      </c>
      <c r="E857" s="1">
        <v>10512782.529999999</v>
      </c>
      <c r="F857" s="12">
        <v>0.66499303040880253</v>
      </c>
      <c r="G857" s="28">
        <v>1</v>
      </c>
      <c r="H857" s="1">
        <v>426240.2</v>
      </c>
      <c r="I857" s="1">
        <v>2796924.57</v>
      </c>
      <c r="J857" s="1">
        <v>3223164.77</v>
      </c>
      <c r="K857" s="30">
        <v>0.9</v>
      </c>
      <c r="L857" s="1">
        <v>3806280</v>
      </c>
      <c r="M857" s="1">
        <v>761256</v>
      </c>
      <c r="N857" s="1">
        <v>422443.12</v>
      </c>
      <c r="O857" s="1">
        <v>187003.12</v>
      </c>
      <c r="P857" s="1">
        <v>124104.72</v>
      </c>
      <c r="Q857" s="1">
        <v>259406.59</v>
      </c>
      <c r="R857" s="1">
        <v>100075.01</v>
      </c>
      <c r="S857" s="1">
        <v>156256.45000000001</v>
      </c>
      <c r="T857" s="1">
        <v>214455.87</v>
      </c>
      <c r="U857" s="1">
        <v>117192.33</v>
      </c>
      <c r="V857" s="1">
        <v>320245.42</v>
      </c>
      <c r="W857" s="1">
        <v>276212.88</v>
      </c>
      <c r="X857" s="1">
        <v>187497.82</v>
      </c>
      <c r="Y857" s="1">
        <v>6932429.3300000001</v>
      </c>
      <c r="Z857" s="1">
        <v>122442.3</v>
      </c>
      <c r="AA857" s="1">
        <v>172516.25</v>
      </c>
      <c r="AB857" s="1">
        <v>371254.97</v>
      </c>
      <c r="AC857" s="1">
        <v>40023.769999999997</v>
      </c>
      <c r="AD857" s="1">
        <v>788054.23</v>
      </c>
      <c r="AE857" s="1">
        <v>206992.27000000002</v>
      </c>
      <c r="AF857" s="1">
        <v>1693419.5099999998</v>
      </c>
      <c r="AG857" s="1">
        <v>1218654.79</v>
      </c>
      <c r="AH857" s="1">
        <v>3079817.6376300002</v>
      </c>
      <c r="AI857" s="1">
        <v>7693175.7276300006</v>
      </c>
      <c r="AJ857" s="1">
        <v>1247872.1399999999</v>
      </c>
      <c r="AK857" s="1">
        <v>6445303.587629999</v>
      </c>
      <c r="AL857" s="33">
        <v>7568388.507629999</v>
      </c>
      <c r="AM857" s="1">
        <v>72065.95</v>
      </c>
      <c r="AN857" s="1">
        <v>72065.95</v>
      </c>
      <c r="AO857" s="1">
        <v>74639.73</v>
      </c>
      <c r="AP857" s="1">
        <v>74639.73</v>
      </c>
      <c r="AQ857" s="1">
        <v>7077.9</v>
      </c>
      <c r="AR857" s="1">
        <v>7077.9</v>
      </c>
      <c r="AS857" s="1">
        <v>7077.9</v>
      </c>
      <c r="AT857" s="1">
        <v>7077.9</v>
      </c>
      <c r="AU857" s="1">
        <v>9008.24</v>
      </c>
      <c r="AV857" s="1">
        <v>629290.18000000005</v>
      </c>
      <c r="AW857" s="1">
        <v>249703.93</v>
      </c>
      <c r="AX857" s="1">
        <v>98317.96</v>
      </c>
      <c r="AY857" s="1">
        <v>1308043.27</v>
      </c>
      <c r="AZ857" s="1">
        <v>15808861.220000001</v>
      </c>
      <c r="BA857" s="1">
        <v>84924.430000000008</v>
      </c>
      <c r="BB857" s="1">
        <v>2325.9699999999998</v>
      </c>
      <c r="BC857" s="1">
        <v>377790.45999999996</v>
      </c>
    </row>
    <row r="858" spans="1:55" x14ac:dyDescent="0.25">
      <c r="A858" s="10" t="s">
        <v>1728</v>
      </c>
      <c r="B858" s="10" t="s">
        <v>1729</v>
      </c>
      <c r="C858">
        <v>892.87</v>
      </c>
      <c r="D858" s="1">
        <v>10686249.67</v>
      </c>
      <c r="E858" s="1">
        <v>7352329.1600000001</v>
      </c>
      <c r="F858" s="12">
        <v>0.68801772249814941</v>
      </c>
      <c r="G858" s="28">
        <v>1</v>
      </c>
      <c r="H858" s="1">
        <v>221247.26</v>
      </c>
      <c r="I858" s="1">
        <v>3095089.42</v>
      </c>
      <c r="J858" s="1">
        <v>3316336.6799999997</v>
      </c>
      <c r="K858" s="30">
        <v>0.9</v>
      </c>
      <c r="L858" s="1">
        <v>2554278.75</v>
      </c>
      <c r="M858" s="1">
        <v>510855.75</v>
      </c>
      <c r="N858" s="1">
        <v>272840.62</v>
      </c>
      <c r="O858" s="1">
        <v>121398.75</v>
      </c>
      <c r="P858" s="1">
        <v>85534.91</v>
      </c>
      <c r="Q858" s="1">
        <v>171381.73</v>
      </c>
      <c r="R858" s="1">
        <v>64529.24</v>
      </c>
      <c r="S858" s="1">
        <v>101107.11</v>
      </c>
      <c r="T858" s="1">
        <v>139220.53</v>
      </c>
      <c r="U858" s="1">
        <v>75830.33</v>
      </c>
      <c r="V858" s="1">
        <v>207897.03</v>
      </c>
      <c r="W858" s="1">
        <v>179311.96</v>
      </c>
      <c r="X858" s="1">
        <v>121322.12</v>
      </c>
      <c r="Y858" s="1">
        <v>4605508.83</v>
      </c>
      <c r="Z858" s="1">
        <v>79586.100000000006</v>
      </c>
      <c r="AA858" s="1">
        <v>111608.75</v>
      </c>
      <c r="AB858" s="1">
        <v>240182.02999999997</v>
      </c>
      <c r="AC858" s="1">
        <v>25893.23</v>
      </c>
      <c r="AD858" s="1">
        <v>509828.77</v>
      </c>
      <c r="AE858" s="1">
        <v>137646.43</v>
      </c>
      <c r="AF858" s="1">
        <v>1095551.49</v>
      </c>
      <c r="AG858" s="1">
        <v>788404.21</v>
      </c>
      <c r="AH858" s="1">
        <v>2104830.0053699999</v>
      </c>
      <c r="AI858" s="1">
        <v>5093531.0153700002</v>
      </c>
      <c r="AJ858" s="1">
        <v>807306.26</v>
      </c>
      <c r="AK858" s="1">
        <v>4286224.7553700004</v>
      </c>
      <c r="AL858" s="33">
        <v>5012800.3853700003</v>
      </c>
      <c r="AM858" s="1">
        <v>103594.8</v>
      </c>
      <c r="AN858" s="1">
        <v>103594.8</v>
      </c>
      <c r="AO858" s="1">
        <v>107455.48</v>
      </c>
      <c r="AP858" s="1">
        <v>107455.48</v>
      </c>
      <c r="AQ858" s="1">
        <v>2573.7800000000002</v>
      </c>
      <c r="AR858" s="1">
        <v>2573.7800000000002</v>
      </c>
      <c r="AS858" s="1">
        <v>2573.7800000000002</v>
      </c>
      <c r="AT858" s="1">
        <v>2573.7800000000002</v>
      </c>
      <c r="AU858" s="1">
        <v>3217.23</v>
      </c>
      <c r="AV858" s="1">
        <v>407301.31</v>
      </c>
      <c r="AW858" s="1">
        <v>161618.19</v>
      </c>
      <c r="AX858" s="1">
        <v>63407.96</v>
      </c>
      <c r="AY858" s="1">
        <v>1067940.3700000001</v>
      </c>
      <c r="AZ858" s="1">
        <v>10686249.67</v>
      </c>
      <c r="BA858" s="1">
        <v>131658.54999999999</v>
      </c>
      <c r="BB858" s="1">
        <v>740.93000000000006</v>
      </c>
      <c r="BC858" s="1">
        <v>293592.06</v>
      </c>
    </row>
    <row r="859" spans="1:55" x14ac:dyDescent="0.25">
      <c r="A859" s="10" t="s">
        <v>1730</v>
      </c>
      <c r="B859" s="10" t="s">
        <v>1731</v>
      </c>
      <c r="C859">
        <v>510.03</v>
      </c>
      <c r="D859" s="1">
        <v>7025874.1500000004</v>
      </c>
      <c r="E859" s="1">
        <v>5183754.46</v>
      </c>
      <c r="F859" s="12">
        <v>0.73780918207878798</v>
      </c>
      <c r="G859" s="28">
        <v>2</v>
      </c>
      <c r="H859" s="1">
        <v>56986.28</v>
      </c>
      <c r="I859" s="1">
        <v>3881847.6900000004</v>
      </c>
      <c r="J859" s="1">
        <v>3938833.97</v>
      </c>
      <c r="K859" s="30">
        <v>0.9</v>
      </c>
      <c r="L859" s="1">
        <v>1639496.25</v>
      </c>
      <c r="M859" s="1">
        <v>327899.25</v>
      </c>
      <c r="N859" s="1">
        <v>155733.75</v>
      </c>
      <c r="O859" s="1">
        <v>68670</v>
      </c>
      <c r="P859" s="1">
        <v>59730.080000000002</v>
      </c>
      <c r="Q859" s="1">
        <v>94693.41</v>
      </c>
      <c r="R859" s="1">
        <v>36639.480000000003</v>
      </c>
      <c r="S859" s="1">
        <v>57702.54</v>
      </c>
      <c r="T859" s="1">
        <v>78751</v>
      </c>
      <c r="U859" s="1">
        <v>43149.24</v>
      </c>
      <c r="V859" s="1">
        <v>117598.32</v>
      </c>
      <c r="W859" s="1">
        <v>101428.99</v>
      </c>
      <c r="X859" s="1">
        <v>69239.39</v>
      </c>
      <c r="Y859" s="1">
        <v>2850731.7000000007</v>
      </c>
      <c r="Z859" s="1">
        <v>45190.8</v>
      </c>
      <c r="AA859" s="1">
        <v>63753.75</v>
      </c>
      <c r="AB859" s="1">
        <v>137198.07</v>
      </c>
      <c r="AC859" s="1">
        <v>14790.869999999999</v>
      </c>
      <c r="AD859" s="1">
        <v>291227.13</v>
      </c>
      <c r="AE859" s="1">
        <v>75458.009999999995</v>
      </c>
      <c r="AF859" s="1">
        <v>625806.80999999994</v>
      </c>
      <c r="AG859" s="1">
        <v>450356.49</v>
      </c>
      <c r="AH859" s="1">
        <v>1430878.9905300001</v>
      </c>
      <c r="AI859" s="1">
        <v>3134660.9205299998</v>
      </c>
      <c r="AJ859" s="1">
        <v>461153.82</v>
      </c>
      <c r="AK859" s="1">
        <v>2673507.1005299995</v>
      </c>
      <c r="AL859" s="33">
        <v>3088545.5305299996</v>
      </c>
      <c r="AM859" s="1">
        <v>177591.09</v>
      </c>
      <c r="AN859" s="1">
        <v>177591.09</v>
      </c>
      <c r="AO859" s="1">
        <v>185312.44</v>
      </c>
      <c r="AP859" s="1">
        <v>185312.44</v>
      </c>
      <c r="AQ859" s="1">
        <v>0</v>
      </c>
      <c r="AR859" s="1">
        <v>0</v>
      </c>
      <c r="AS859" s="1">
        <v>0</v>
      </c>
      <c r="AT859" s="1">
        <v>0</v>
      </c>
      <c r="AU859" s="1">
        <v>0</v>
      </c>
      <c r="AV859" s="1">
        <v>232284</v>
      </c>
      <c r="AW859" s="1">
        <v>92170.880000000005</v>
      </c>
      <c r="AX859" s="1">
        <v>36334.89</v>
      </c>
      <c r="AY859" s="1">
        <v>1086596.8299999998</v>
      </c>
      <c r="AZ859" s="1">
        <v>7025874.1500000004</v>
      </c>
      <c r="BA859" s="1">
        <v>1090108.6400000004</v>
      </c>
      <c r="BB859" s="1">
        <v>0</v>
      </c>
      <c r="BC859" s="1">
        <v>262185.90999999997</v>
      </c>
    </row>
    <row r="860" spans="1:55" x14ac:dyDescent="0.25">
      <c r="A860" s="10" t="s">
        <v>1732</v>
      </c>
      <c r="B860" s="10" t="s">
        <v>1733</v>
      </c>
      <c r="C860">
        <v>165.79</v>
      </c>
      <c r="D860" s="1">
        <v>2054824.41</v>
      </c>
      <c r="E860" s="1">
        <v>1374748.48</v>
      </c>
      <c r="F860" s="12">
        <v>0.66903452835661026</v>
      </c>
      <c r="G860" s="28">
        <v>1</v>
      </c>
      <c r="H860" s="1">
        <v>56064.1</v>
      </c>
      <c r="I860" s="1">
        <v>341486.41000000003</v>
      </c>
      <c r="J860" s="1">
        <v>397550.51</v>
      </c>
      <c r="K860" s="30">
        <v>0.9</v>
      </c>
      <c r="L860" s="1">
        <v>488660.62</v>
      </c>
      <c r="M860" s="1">
        <v>97732.12</v>
      </c>
      <c r="N860" s="1">
        <v>50276.25</v>
      </c>
      <c r="O860" s="1">
        <v>22072.5</v>
      </c>
      <c r="P860" s="1">
        <v>16762.63</v>
      </c>
      <c r="Q860" s="1">
        <v>30675.33</v>
      </c>
      <c r="R860" s="1">
        <v>11484.01</v>
      </c>
      <c r="S860" s="1">
        <v>18638.43</v>
      </c>
      <c r="T860" s="1">
        <v>25312.82</v>
      </c>
      <c r="U860" s="1">
        <v>13787.33</v>
      </c>
      <c r="V860" s="1">
        <v>37799.46</v>
      </c>
      <c r="W860" s="1">
        <v>32602.17</v>
      </c>
      <c r="X860" s="1">
        <v>22364.93</v>
      </c>
      <c r="Y860" s="1">
        <v>868168.6</v>
      </c>
      <c r="Z860" s="1">
        <v>14711.399999999998</v>
      </c>
      <c r="AA860" s="1">
        <v>20723.749999999996</v>
      </c>
      <c r="AB860" s="1">
        <v>44597.509999999995</v>
      </c>
      <c r="AC860" s="1">
        <v>4807.9099999999989</v>
      </c>
      <c r="AD860" s="1">
        <v>94666.09</v>
      </c>
      <c r="AE860" s="1">
        <v>25136.85</v>
      </c>
      <c r="AF860" s="1">
        <v>203424.32999999996</v>
      </c>
      <c r="AG860" s="1">
        <v>146392.56999999998</v>
      </c>
      <c r="AH860" s="1">
        <v>408375.92828999995</v>
      </c>
      <c r="AI860" s="1">
        <v>962836.33828999987</v>
      </c>
      <c r="AJ860" s="1">
        <v>149902.34</v>
      </c>
      <c r="AK860" s="1">
        <v>812933.9982899999</v>
      </c>
      <c r="AL860" s="33">
        <v>947846.09828999988</v>
      </c>
      <c r="AM860" s="1">
        <v>28955.07</v>
      </c>
      <c r="AN860" s="1">
        <v>28955.07</v>
      </c>
      <c r="AO860" s="1">
        <v>30241.96</v>
      </c>
      <c r="AP860" s="1">
        <v>30241.96</v>
      </c>
      <c r="AQ860" s="1">
        <v>643.44000000000005</v>
      </c>
      <c r="AR860" s="1">
        <v>643.44000000000005</v>
      </c>
      <c r="AS860" s="1">
        <v>643.44000000000005</v>
      </c>
      <c r="AT860" s="1">
        <v>643.44000000000005</v>
      </c>
      <c r="AU860" s="1">
        <v>1286.8900000000001</v>
      </c>
      <c r="AV860" s="1">
        <v>75283.179999999993</v>
      </c>
      <c r="AW860" s="1">
        <v>29872.55</v>
      </c>
      <c r="AX860" s="1">
        <v>11399.18</v>
      </c>
      <c r="AY860" s="1">
        <v>238809.62</v>
      </c>
      <c r="AZ860" s="1">
        <v>2054824.41</v>
      </c>
      <c r="BA860" s="1">
        <v>42488.249999999993</v>
      </c>
      <c r="BB860" s="1">
        <v>175.69</v>
      </c>
      <c r="BC860" s="1">
        <v>65553.689999999988</v>
      </c>
    </row>
    <row r="861" spans="1:55" x14ac:dyDescent="0.25">
      <c r="A861" s="10" t="s">
        <v>1734</v>
      </c>
      <c r="B861" s="10" t="s">
        <v>1735</v>
      </c>
      <c r="C861">
        <v>1454.21</v>
      </c>
      <c r="D861" s="1">
        <v>18783669.379999999</v>
      </c>
      <c r="E861" s="1">
        <v>18410579.73</v>
      </c>
      <c r="F861" s="12">
        <v>0.9801375523359005</v>
      </c>
      <c r="G861" s="28">
        <v>3</v>
      </c>
      <c r="H861" s="1">
        <v>30782.81</v>
      </c>
      <c r="I861" s="1">
        <v>2478241.6100000003</v>
      </c>
      <c r="J861" s="1">
        <v>2509024.4200000004</v>
      </c>
      <c r="K861" s="30">
        <v>0.9</v>
      </c>
      <c r="L861" s="1">
        <v>4410821.25</v>
      </c>
      <c r="M861" s="1">
        <v>882164.25</v>
      </c>
      <c r="N861" s="1">
        <v>445128.75</v>
      </c>
      <c r="O861" s="1">
        <v>197426.25</v>
      </c>
      <c r="P861" s="1">
        <v>155373.09</v>
      </c>
      <c r="Q861" s="1">
        <v>278078.53000000003</v>
      </c>
      <c r="R861" s="1">
        <v>105543.59</v>
      </c>
      <c r="S861" s="1">
        <v>164682.04</v>
      </c>
      <c r="T861" s="1">
        <v>226409.14</v>
      </c>
      <c r="U861" s="1">
        <v>123320.04</v>
      </c>
      <c r="V861" s="1">
        <v>338095.17</v>
      </c>
      <c r="W861" s="1">
        <v>291608.34999999998</v>
      </c>
      <c r="X861" s="1">
        <v>197608</v>
      </c>
      <c r="Y861" s="1">
        <v>7816258.4499999993</v>
      </c>
      <c r="Z861" s="1">
        <v>128914.20000000001</v>
      </c>
      <c r="AA861" s="1">
        <v>181776.25</v>
      </c>
      <c r="AB861" s="1">
        <v>391182.49000000005</v>
      </c>
      <c r="AC861" s="1">
        <v>42172.090000000004</v>
      </c>
      <c r="AD861" s="1">
        <v>830353.90999999992</v>
      </c>
      <c r="AE861" s="1">
        <v>222463.10000000003</v>
      </c>
      <c r="AF861" s="1">
        <v>1784315.67</v>
      </c>
      <c r="AG861" s="1">
        <v>1284067.4300000002</v>
      </c>
      <c r="AH861" s="1">
        <v>3769476.0527100004</v>
      </c>
      <c r="AI861" s="1">
        <v>8634721.192710001</v>
      </c>
      <c r="AJ861" s="1">
        <v>1314853.05</v>
      </c>
      <c r="AK861" s="1">
        <v>7319868.1427099993</v>
      </c>
      <c r="AL861" s="33">
        <v>8503235.8827099986</v>
      </c>
      <c r="AM861" s="1">
        <v>343600.16</v>
      </c>
      <c r="AN861" s="1">
        <v>343600.16</v>
      </c>
      <c r="AO861" s="1">
        <v>358399.42</v>
      </c>
      <c r="AP861" s="1">
        <v>358399.42</v>
      </c>
      <c r="AQ861" s="1">
        <v>5791.01</v>
      </c>
      <c r="AR861" s="1">
        <v>5791.01</v>
      </c>
      <c r="AS861" s="1">
        <v>5791.01</v>
      </c>
      <c r="AT861" s="1">
        <v>5791.01</v>
      </c>
      <c r="AU861" s="1">
        <v>7077.9</v>
      </c>
      <c r="AV861" s="1">
        <v>663392.81999999995</v>
      </c>
      <c r="AW861" s="1">
        <v>263235.95</v>
      </c>
      <c r="AX861" s="1">
        <v>103305.1</v>
      </c>
      <c r="AY861" s="1">
        <v>2464174.9700000002</v>
      </c>
      <c r="AZ861" s="1">
        <v>18783669.379999999</v>
      </c>
      <c r="BA861" s="1">
        <v>1029523.3200000001</v>
      </c>
      <c r="BB861" s="1">
        <v>2209.3000000000002</v>
      </c>
      <c r="BC861" s="1">
        <v>613785.46</v>
      </c>
    </row>
    <row r="862" spans="1:55" x14ac:dyDescent="0.25">
      <c r="A862" s="10" t="s">
        <v>1736</v>
      </c>
      <c r="B862" s="10" t="s">
        <v>1737</v>
      </c>
      <c r="C862">
        <v>185.5</v>
      </c>
      <c r="D862" s="1">
        <v>2180136.65</v>
      </c>
      <c r="E862" s="1">
        <v>2739440.3000000003</v>
      </c>
      <c r="F862" s="12">
        <v>1.2565452261902943</v>
      </c>
      <c r="G862" s="28">
        <v>4</v>
      </c>
      <c r="H862" s="1">
        <v>167.75</v>
      </c>
      <c r="I862" s="1">
        <v>407569.80999999994</v>
      </c>
      <c r="J862" s="1">
        <v>407737.55999999994</v>
      </c>
      <c r="K862" s="30">
        <v>0.9</v>
      </c>
      <c r="L862" s="1">
        <v>531579.37</v>
      </c>
      <c r="M862" s="1">
        <v>106315.87</v>
      </c>
      <c r="N862" s="1">
        <v>56407.5</v>
      </c>
      <c r="O862" s="1">
        <v>25138.12</v>
      </c>
      <c r="P862" s="1">
        <v>17904.77</v>
      </c>
      <c r="Q862" s="1">
        <v>36010.17</v>
      </c>
      <c r="R862" s="1">
        <v>13124.59</v>
      </c>
      <c r="S862" s="1">
        <v>20936.32</v>
      </c>
      <c r="T862" s="1">
        <v>28828.49</v>
      </c>
      <c r="U862" s="1">
        <v>15574.58</v>
      </c>
      <c r="V862" s="1">
        <v>43049.38</v>
      </c>
      <c r="W862" s="1">
        <v>37130.25</v>
      </c>
      <c r="X862" s="1">
        <v>25122.25</v>
      </c>
      <c r="Y862" s="1">
        <v>957121.65999999992</v>
      </c>
      <c r="Z862" s="1">
        <v>16605</v>
      </c>
      <c r="AA862" s="1">
        <v>23187.5</v>
      </c>
      <c r="AB862" s="1">
        <v>49899.5</v>
      </c>
      <c r="AC862" s="1">
        <v>5379.5</v>
      </c>
      <c r="AD862" s="1">
        <v>52960.25</v>
      </c>
      <c r="AE862" s="1">
        <v>29041</v>
      </c>
      <c r="AF862" s="1">
        <v>227608.5</v>
      </c>
      <c r="AG862" s="1">
        <v>163796.5</v>
      </c>
      <c r="AH862" s="1">
        <v>440369.41649999993</v>
      </c>
      <c r="AI862" s="1">
        <v>1008847.1664999999</v>
      </c>
      <c r="AJ862" s="1">
        <v>167723.53</v>
      </c>
      <c r="AK862" s="1">
        <v>841123.63649999991</v>
      </c>
      <c r="AL862" s="33">
        <v>992074.80649999995</v>
      </c>
      <c r="AM862" s="1">
        <v>23807.5</v>
      </c>
      <c r="AN862" s="1">
        <v>23807.5</v>
      </c>
      <c r="AO862" s="1">
        <v>24450.94</v>
      </c>
      <c r="AP862" s="1">
        <v>24450.94</v>
      </c>
      <c r="AQ862" s="1">
        <v>643.44000000000005</v>
      </c>
      <c r="AR862" s="1">
        <v>643.44000000000005</v>
      </c>
      <c r="AS862" s="1">
        <v>643.44000000000005</v>
      </c>
      <c r="AT862" s="1">
        <v>643.44000000000005</v>
      </c>
      <c r="AU862" s="1">
        <v>1286.8900000000001</v>
      </c>
      <c r="AV862" s="1">
        <v>84291.42</v>
      </c>
      <c r="AW862" s="1">
        <v>33447.050000000003</v>
      </c>
      <c r="AX862" s="1">
        <v>12824.08</v>
      </c>
      <c r="AY862" s="1">
        <v>230940.08</v>
      </c>
      <c r="AZ862" s="1">
        <v>2180136.65</v>
      </c>
      <c r="BA862" s="1">
        <v>202594.2</v>
      </c>
      <c r="BB862" s="1">
        <v>0.38</v>
      </c>
      <c r="BC862" s="1">
        <v>66299.44</v>
      </c>
    </row>
    <row r="863" spans="1:55" x14ac:dyDescent="0.25">
      <c r="A863" s="10" t="s">
        <v>1738</v>
      </c>
      <c r="B863" s="10" t="s">
        <v>1739</v>
      </c>
      <c r="C863">
        <v>431.14</v>
      </c>
      <c r="D863" s="1">
        <v>5554892.1600000001</v>
      </c>
      <c r="E863" s="1">
        <v>4393667.33</v>
      </c>
      <c r="F863" s="12">
        <v>0.79095456823413834</v>
      </c>
      <c r="G863" s="28">
        <v>2</v>
      </c>
      <c r="H863" s="1">
        <v>26171.94</v>
      </c>
      <c r="I863" s="1">
        <v>2489739.0300000003</v>
      </c>
      <c r="J863" s="1">
        <v>2515910.9700000002</v>
      </c>
      <c r="K863" s="30">
        <v>0.9</v>
      </c>
      <c r="L863" s="1">
        <v>1308408.75</v>
      </c>
      <c r="M863" s="1">
        <v>261681.75</v>
      </c>
      <c r="N863" s="1">
        <v>131821.87</v>
      </c>
      <c r="O863" s="1">
        <v>58246.87</v>
      </c>
      <c r="P863" s="1">
        <v>45969.99</v>
      </c>
      <c r="Q863" s="1">
        <v>80689.45</v>
      </c>
      <c r="R863" s="1">
        <v>30624.04</v>
      </c>
      <c r="S863" s="1">
        <v>48766.31</v>
      </c>
      <c r="T863" s="1">
        <v>66797.73</v>
      </c>
      <c r="U863" s="1">
        <v>36510.9</v>
      </c>
      <c r="V863" s="1">
        <v>99748.57</v>
      </c>
      <c r="W863" s="1">
        <v>86033.52</v>
      </c>
      <c r="X863" s="1">
        <v>58516.47</v>
      </c>
      <c r="Y863" s="1">
        <v>2313816.2200000002</v>
      </c>
      <c r="Z863" s="1">
        <v>38293.199999999997</v>
      </c>
      <c r="AA863" s="1">
        <v>53892.5</v>
      </c>
      <c r="AB863" s="1">
        <v>115976.66</v>
      </c>
      <c r="AC863" s="1">
        <v>12503.06</v>
      </c>
      <c r="AD863" s="1">
        <v>246180.94</v>
      </c>
      <c r="AE863" s="1">
        <v>64895.899999999994</v>
      </c>
      <c r="AF863" s="1">
        <v>529008.78</v>
      </c>
      <c r="AG863" s="1">
        <v>380696.62</v>
      </c>
      <c r="AH863" s="1">
        <v>1114324.5911399999</v>
      </c>
      <c r="AI863" s="1">
        <v>2555772.2511400003</v>
      </c>
      <c r="AJ863" s="1">
        <v>389823.85</v>
      </c>
      <c r="AK863" s="1">
        <v>2165948.4011400002</v>
      </c>
      <c r="AL863" s="33">
        <v>2516789.8611400002</v>
      </c>
      <c r="AM863" s="1">
        <v>99090.68</v>
      </c>
      <c r="AN863" s="1">
        <v>99090.68</v>
      </c>
      <c r="AO863" s="1">
        <v>102951.36</v>
      </c>
      <c r="AP863" s="1">
        <v>102951.36</v>
      </c>
      <c r="AQ863" s="1">
        <v>2573.7800000000002</v>
      </c>
      <c r="AR863" s="1">
        <v>2573.7800000000002</v>
      </c>
      <c r="AS863" s="1">
        <v>3217.23</v>
      </c>
      <c r="AT863" s="1">
        <v>3217.23</v>
      </c>
      <c r="AU863" s="1">
        <v>3860.67</v>
      </c>
      <c r="AV863" s="1">
        <v>196251.03</v>
      </c>
      <c r="AW863" s="1">
        <v>77872.899999999994</v>
      </c>
      <c r="AX863" s="1">
        <v>30635.3</v>
      </c>
      <c r="AY863" s="1">
        <v>724286</v>
      </c>
      <c r="AZ863" s="1">
        <v>5554892.1600000001</v>
      </c>
      <c r="BA863" s="1">
        <v>314894.23000000004</v>
      </c>
      <c r="BB863" s="1">
        <v>455.11</v>
      </c>
      <c r="BC863" s="1">
        <v>187473.25999999998</v>
      </c>
    </row>
    <row r="864" spans="1:55" x14ac:dyDescent="0.25">
      <c r="A864" s="10" t="s">
        <v>1740</v>
      </c>
      <c r="B864" s="10" t="s">
        <v>1741</v>
      </c>
      <c r="C864">
        <v>3230.47</v>
      </c>
      <c r="D864" s="1">
        <v>42749101.950000003</v>
      </c>
      <c r="E864" s="1">
        <v>31523606.969999999</v>
      </c>
      <c r="F864" s="12">
        <v>0.73740980586844806</v>
      </c>
      <c r="G864" s="28">
        <v>2</v>
      </c>
      <c r="H864" s="1">
        <v>313832.57</v>
      </c>
      <c r="I864" s="1">
        <v>13118949.289999997</v>
      </c>
      <c r="J864" s="1">
        <v>13432781.859999998</v>
      </c>
      <c r="K864" s="30">
        <v>0.9</v>
      </c>
      <c r="L864" s="1">
        <v>9998229.3699999992</v>
      </c>
      <c r="M864" s="1">
        <v>1999645.87</v>
      </c>
      <c r="N864" s="1">
        <v>989583.75</v>
      </c>
      <c r="O864" s="1">
        <v>439610.62</v>
      </c>
      <c r="P864" s="1">
        <v>357216.33</v>
      </c>
      <c r="Q864" s="1">
        <v>610839.18000000005</v>
      </c>
      <c r="R864" s="1">
        <v>235148.94</v>
      </c>
      <c r="S864" s="1">
        <v>366385.63</v>
      </c>
      <c r="T864" s="1">
        <v>504147.07</v>
      </c>
      <c r="U864" s="1">
        <v>274470.07</v>
      </c>
      <c r="V864" s="1">
        <v>752839.24</v>
      </c>
      <c r="W864" s="1">
        <v>649326.67000000004</v>
      </c>
      <c r="X864" s="1">
        <v>439639.51</v>
      </c>
      <c r="Y864" s="1">
        <v>17617082.25</v>
      </c>
      <c r="Z864" s="1">
        <v>285634.8</v>
      </c>
      <c r="AA864" s="1">
        <v>403808.74999999994</v>
      </c>
      <c r="AB864" s="1">
        <v>868996.42999999993</v>
      </c>
      <c r="AC864" s="1">
        <v>93683.62999999999</v>
      </c>
      <c r="AD864" s="1">
        <v>1844598.37</v>
      </c>
      <c r="AE864" s="1">
        <v>485037.81</v>
      </c>
      <c r="AF864" s="1">
        <v>3963786.6899999995</v>
      </c>
      <c r="AG864" s="1">
        <v>2852505.01</v>
      </c>
      <c r="AH864" s="1">
        <v>8628682.0469699986</v>
      </c>
      <c r="AI864" s="1">
        <v>19426733.536969997</v>
      </c>
      <c r="AJ864" s="1">
        <v>2920894.05</v>
      </c>
      <c r="AK864" s="1">
        <v>16505839.486969996</v>
      </c>
      <c r="AL864" s="33">
        <v>19134644.126969997</v>
      </c>
      <c r="AM864" s="1">
        <v>892459.6</v>
      </c>
      <c r="AN864" s="1">
        <v>892459.6</v>
      </c>
      <c r="AO864" s="1">
        <v>929779.47</v>
      </c>
      <c r="AP864" s="1">
        <v>929779.47</v>
      </c>
      <c r="AQ864" s="1">
        <v>12225.47</v>
      </c>
      <c r="AR864" s="1">
        <v>12225.47</v>
      </c>
      <c r="AS864" s="1">
        <v>12225.47</v>
      </c>
      <c r="AT864" s="1">
        <v>12225.47</v>
      </c>
      <c r="AU864" s="1">
        <v>14799.25</v>
      </c>
      <c r="AV864" s="1">
        <v>1474134.78</v>
      </c>
      <c r="AW864" s="1">
        <v>584940.41</v>
      </c>
      <c r="AX864" s="1">
        <v>230121.02</v>
      </c>
      <c r="AY864" s="1">
        <v>5997375.4800000004</v>
      </c>
      <c r="AZ864" s="1">
        <v>42749101.950000003</v>
      </c>
      <c r="BA864" s="1">
        <v>3199685.71</v>
      </c>
      <c r="BB864" s="1">
        <v>5436.6399999999994</v>
      </c>
      <c r="BC864" s="1">
        <v>1519474.12</v>
      </c>
    </row>
    <row r="865" spans="1:55" x14ac:dyDescent="0.25">
      <c r="A865" s="10" t="s">
        <v>1742</v>
      </c>
      <c r="B865" s="10" t="s">
        <v>1743</v>
      </c>
      <c r="C865">
        <v>181.64</v>
      </c>
      <c r="D865" s="1">
        <v>2323887.58</v>
      </c>
      <c r="E865" s="1">
        <v>1888294.81</v>
      </c>
      <c r="F865" s="12">
        <v>0.81255858770930733</v>
      </c>
      <c r="G865" s="28">
        <v>2</v>
      </c>
      <c r="H865" s="1">
        <v>10787.52</v>
      </c>
      <c r="I865" s="1">
        <v>1536910.5700000003</v>
      </c>
      <c r="J865" s="1">
        <v>1547698.0900000003</v>
      </c>
      <c r="K865" s="30">
        <v>0.9</v>
      </c>
      <c r="L865" s="1">
        <v>545068.12</v>
      </c>
      <c r="M865" s="1">
        <v>109013.62</v>
      </c>
      <c r="N865" s="1">
        <v>55181.25</v>
      </c>
      <c r="O865" s="1">
        <v>24525</v>
      </c>
      <c r="P865" s="1">
        <v>19145.560000000001</v>
      </c>
      <c r="Q865" s="1">
        <v>34009.599999999999</v>
      </c>
      <c r="R865" s="1">
        <v>12577.73</v>
      </c>
      <c r="S865" s="1">
        <v>20425.68</v>
      </c>
      <c r="T865" s="1">
        <v>28125.360000000001</v>
      </c>
      <c r="U865" s="1">
        <v>15319.26</v>
      </c>
      <c r="V865" s="1">
        <v>41999.4</v>
      </c>
      <c r="W865" s="1">
        <v>36224.639999999999</v>
      </c>
      <c r="X865" s="1">
        <v>24509.52</v>
      </c>
      <c r="Y865" s="1">
        <v>966124.74000000011</v>
      </c>
      <c r="Z865" s="1">
        <v>15973.199999999999</v>
      </c>
      <c r="AA865" s="1">
        <v>22705</v>
      </c>
      <c r="AB865" s="1">
        <v>48861.159999999996</v>
      </c>
      <c r="AC865" s="1">
        <v>5267.5599999999995</v>
      </c>
      <c r="AD865" s="1">
        <v>103716.44</v>
      </c>
      <c r="AE865" s="1">
        <v>27343.739999999998</v>
      </c>
      <c r="AF865" s="1">
        <v>222872.27999999997</v>
      </c>
      <c r="AG865" s="1">
        <v>160388.12</v>
      </c>
      <c r="AH865" s="1">
        <v>465461.99063999992</v>
      </c>
      <c r="AI865" s="1">
        <v>1072589.49064</v>
      </c>
      <c r="AJ865" s="1">
        <v>164233.43</v>
      </c>
      <c r="AK865" s="1">
        <v>908356.06063999981</v>
      </c>
      <c r="AL865" s="33">
        <v>1056166.1406399999</v>
      </c>
      <c r="AM865" s="1">
        <v>42467.43</v>
      </c>
      <c r="AN865" s="1">
        <v>42467.43</v>
      </c>
      <c r="AO865" s="1">
        <v>44397.77</v>
      </c>
      <c r="AP865" s="1">
        <v>44397.77</v>
      </c>
      <c r="AQ865" s="1">
        <v>0</v>
      </c>
      <c r="AR865" s="1">
        <v>0</v>
      </c>
      <c r="AS865" s="1">
        <v>0</v>
      </c>
      <c r="AT865" s="1">
        <v>0</v>
      </c>
      <c r="AU865" s="1">
        <v>0</v>
      </c>
      <c r="AV865" s="1">
        <v>82361.08</v>
      </c>
      <c r="AW865" s="1">
        <v>32681.08</v>
      </c>
      <c r="AX865" s="1">
        <v>12824.08</v>
      </c>
      <c r="AY865" s="1">
        <v>301596.64</v>
      </c>
      <c r="AZ865" s="1">
        <v>2323887.58</v>
      </c>
      <c r="BA865" s="1">
        <v>203926</v>
      </c>
      <c r="BB865" s="1">
        <v>0</v>
      </c>
      <c r="BC865" s="1">
        <v>119461.66</v>
      </c>
    </row>
    <row r="866" spans="1:55" x14ac:dyDescent="0.25">
      <c r="A866" s="10" t="s">
        <v>1744</v>
      </c>
      <c r="B866" s="10" t="s">
        <v>1745</v>
      </c>
      <c r="C866">
        <v>1786.15</v>
      </c>
      <c r="D866" s="1">
        <v>25614122.260000002</v>
      </c>
      <c r="E866" s="1">
        <v>19473765.309999999</v>
      </c>
      <c r="F866" s="12">
        <v>0.76027455137164623</v>
      </c>
      <c r="G866" s="28">
        <v>2</v>
      </c>
      <c r="H866" s="1">
        <v>161818.09</v>
      </c>
      <c r="I866" s="1">
        <v>5328364.1199999992</v>
      </c>
      <c r="J866" s="1">
        <v>5490182.209999999</v>
      </c>
      <c r="K866" s="30">
        <v>0.9</v>
      </c>
      <c r="L866" s="1">
        <v>5620197.96</v>
      </c>
      <c r="M866" s="1">
        <v>1873211.97</v>
      </c>
      <c r="N866" s="1">
        <v>628139.77</v>
      </c>
      <c r="O866" s="1">
        <v>208910.98</v>
      </c>
      <c r="P866" s="1">
        <v>190684.05</v>
      </c>
      <c r="Q866" s="1">
        <v>543279.74</v>
      </c>
      <c r="R866" s="1">
        <v>130152.2</v>
      </c>
      <c r="S866" s="1">
        <v>228001.65</v>
      </c>
      <c r="T866" s="1">
        <v>208830.79</v>
      </c>
      <c r="U866" s="1">
        <v>151915.99</v>
      </c>
      <c r="V866" s="1">
        <v>311845.53999999998</v>
      </c>
      <c r="W866" s="1">
        <v>268967.95</v>
      </c>
      <c r="X866" s="1">
        <v>273587.51</v>
      </c>
      <c r="Y866" s="1">
        <v>10637726.099999998</v>
      </c>
      <c r="Z866" s="1">
        <v>160753.5</v>
      </c>
      <c r="AA866" s="1">
        <v>223268.75</v>
      </c>
      <c r="AB866" s="1">
        <v>480474.35000000003</v>
      </c>
      <c r="AC866" s="1">
        <v>51798.350000000006</v>
      </c>
      <c r="AD866" s="1">
        <v>1019891.65</v>
      </c>
      <c r="AE866" s="1">
        <v>1391410.85</v>
      </c>
      <c r="AF866" s="1">
        <v>2191606.0500000003</v>
      </c>
      <c r="AG866" s="1">
        <v>1577170.4500000002</v>
      </c>
      <c r="AH866" s="1">
        <v>4985511.8776500002</v>
      </c>
      <c r="AI866" s="1">
        <v>12081885.827649999</v>
      </c>
      <c r="AJ866" s="1">
        <v>1614983.24</v>
      </c>
      <c r="AK866" s="1">
        <v>10466902.587649999</v>
      </c>
      <c r="AL866" s="33">
        <v>11920387.497649999</v>
      </c>
      <c r="AM866" s="1">
        <v>434969.49</v>
      </c>
      <c r="AN866" s="1">
        <v>434969.49</v>
      </c>
      <c r="AO866" s="1">
        <v>452985.98</v>
      </c>
      <c r="AP866" s="1">
        <v>452985.98</v>
      </c>
      <c r="AQ866" s="1">
        <v>2573.7800000000002</v>
      </c>
      <c r="AR866" s="1">
        <v>2573.7800000000002</v>
      </c>
      <c r="AS866" s="1">
        <v>3217.23</v>
      </c>
      <c r="AT866" s="1">
        <v>3217.23</v>
      </c>
      <c r="AU866" s="1">
        <v>3860.67</v>
      </c>
      <c r="AV866" s="1">
        <v>814602.63</v>
      </c>
      <c r="AW866" s="1">
        <v>323236.38</v>
      </c>
      <c r="AX866" s="1">
        <v>126815.92</v>
      </c>
      <c r="AY866" s="1">
        <v>3056008.5599999996</v>
      </c>
      <c r="AZ866" s="1">
        <v>25614122.260000002</v>
      </c>
      <c r="BA866" s="1">
        <v>1208649.47</v>
      </c>
      <c r="BB866" s="1">
        <v>441.23</v>
      </c>
      <c r="BC866" s="1">
        <v>762877.70000000007</v>
      </c>
    </row>
    <row r="867" spans="1:55" x14ac:dyDescent="0.25">
      <c r="A867" s="10" t="s">
        <v>1746</v>
      </c>
      <c r="B867" s="10" t="s">
        <v>1747</v>
      </c>
      <c r="C867">
        <v>1468.5</v>
      </c>
      <c r="D867" s="1">
        <v>19305002.129999999</v>
      </c>
      <c r="E867" s="1">
        <v>11477838.780000001</v>
      </c>
      <c r="F867" s="12">
        <v>0.59455257775721371</v>
      </c>
      <c r="G867" s="28">
        <v>1</v>
      </c>
      <c r="H867" s="1">
        <v>1021116.25</v>
      </c>
      <c r="I867" s="1">
        <v>3653177.8600000003</v>
      </c>
      <c r="J867" s="1">
        <v>4674294.1100000003</v>
      </c>
      <c r="K867" s="30">
        <v>0.9</v>
      </c>
      <c r="L867" s="1">
        <v>4323120.9800000004</v>
      </c>
      <c r="M867" s="1">
        <v>1440896.22</v>
      </c>
      <c r="N867" s="1">
        <v>516298.53</v>
      </c>
      <c r="O867" s="1">
        <v>171630.57</v>
      </c>
      <c r="P867" s="1">
        <v>137336.23000000001</v>
      </c>
      <c r="Q867" s="1">
        <v>446645.95</v>
      </c>
      <c r="R867" s="1">
        <v>106637.31</v>
      </c>
      <c r="S867" s="1">
        <v>187405.61</v>
      </c>
      <c r="T867" s="1">
        <v>171564.69</v>
      </c>
      <c r="U867" s="1">
        <v>124851.96</v>
      </c>
      <c r="V867" s="1">
        <v>256196.34</v>
      </c>
      <c r="W867" s="1">
        <v>220970.3</v>
      </c>
      <c r="X867" s="1">
        <v>224874.84</v>
      </c>
      <c r="Y867" s="1">
        <v>8328429.5300000012</v>
      </c>
      <c r="Z867" s="1">
        <v>132165</v>
      </c>
      <c r="AA867" s="1">
        <v>183562.5</v>
      </c>
      <c r="AB867" s="1">
        <v>395026.5</v>
      </c>
      <c r="AC867" s="1">
        <v>42586.5</v>
      </c>
      <c r="AD867" s="1">
        <v>838513.5</v>
      </c>
      <c r="AE867" s="1">
        <v>1143961.5</v>
      </c>
      <c r="AF867" s="1">
        <v>1801849.5</v>
      </c>
      <c r="AG867" s="1">
        <v>1296685.5</v>
      </c>
      <c r="AH867" s="1">
        <v>3665272.2615</v>
      </c>
      <c r="AI867" s="1">
        <v>9499622.761500001</v>
      </c>
      <c r="AJ867" s="1">
        <v>1327773.6399999999</v>
      </c>
      <c r="AK867" s="1">
        <v>8171849.1215000013</v>
      </c>
      <c r="AL867" s="33">
        <v>9366845.3915000018</v>
      </c>
      <c r="AM867" s="1">
        <v>139627.78</v>
      </c>
      <c r="AN867" s="1">
        <v>139627.78</v>
      </c>
      <c r="AO867" s="1">
        <v>145418.79</v>
      </c>
      <c r="AP867" s="1">
        <v>145418.79</v>
      </c>
      <c r="AQ867" s="1">
        <v>0</v>
      </c>
      <c r="AR867" s="1">
        <v>0</v>
      </c>
      <c r="AS867" s="1">
        <v>0</v>
      </c>
      <c r="AT867" s="1">
        <v>0</v>
      </c>
      <c r="AU867" s="1">
        <v>0</v>
      </c>
      <c r="AV867" s="1">
        <v>669827.28</v>
      </c>
      <c r="AW867" s="1">
        <v>265789.15999999997</v>
      </c>
      <c r="AX867" s="1">
        <v>104017.55</v>
      </c>
      <c r="AY867" s="1">
        <v>1609727.13</v>
      </c>
      <c r="AZ867" s="1">
        <v>19305002.129999999</v>
      </c>
      <c r="BA867" s="1">
        <v>214120.34</v>
      </c>
      <c r="BB867" s="1">
        <v>18.96</v>
      </c>
      <c r="BC867" s="1">
        <v>482418.45000000007</v>
      </c>
    </row>
    <row r="868" spans="1:55" x14ac:dyDescent="0.25">
      <c r="A868" s="10" t="s">
        <v>1748</v>
      </c>
      <c r="B868" s="10" t="s">
        <v>1749</v>
      </c>
      <c r="C868">
        <v>978.48</v>
      </c>
      <c r="D868" s="1">
        <v>14120046.289999999</v>
      </c>
      <c r="E868" s="1">
        <v>11165800.51</v>
      </c>
      <c r="F868" s="12">
        <v>0.79077648052101401</v>
      </c>
      <c r="G868" s="28">
        <v>2</v>
      </c>
      <c r="H868" s="1">
        <v>58667.839999999997</v>
      </c>
      <c r="I868" s="1">
        <v>1504331.48</v>
      </c>
      <c r="J868" s="1">
        <v>1562999.32</v>
      </c>
      <c r="K868" s="30">
        <v>0.9</v>
      </c>
      <c r="L868" s="1">
        <v>3094977.6</v>
      </c>
      <c r="M868" s="1">
        <v>1031556.03</v>
      </c>
      <c r="N868" s="1">
        <v>343964.55</v>
      </c>
      <c r="O868" s="1">
        <v>114654.85</v>
      </c>
      <c r="P868" s="1">
        <v>105421.75</v>
      </c>
      <c r="Q868" s="1">
        <v>297510.33</v>
      </c>
      <c r="R868" s="1">
        <v>71091.539999999994</v>
      </c>
      <c r="S868" s="1">
        <v>124851.96</v>
      </c>
      <c r="T868" s="1">
        <v>114610.84</v>
      </c>
      <c r="U868" s="1">
        <v>83234.64</v>
      </c>
      <c r="V868" s="1">
        <v>171147.55</v>
      </c>
      <c r="W868" s="1">
        <v>147615.4</v>
      </c>
      <c r="X868" s="1">
        <v>149814.44</v>
      </c>
      <c r="Y868" s="1">
        <v>5850451.4799999995</v>
      </c>
      <c r="Z868" s="1">
        <v>88063.2</v>
      </c>
      <c r="AA868" s="1">
        <v>122309.99999999999</v>
      </c>
      <c r="AB868" s="1">
        <v>263211.12</v>
      </c>
      <c r="AC868" s="1">
        <v>28375.919999999998</v>
      </c>
      <c r="AD868" s="1">
        <v>558712.07999999996</v>
      </c>
      <c r="AE868" s="1">
        <v>762235.91999999993</v>
      </c>
      <c r="AF868" s="1">
        <v>1200594.96</v>
      </c>
      <c r="AG868" s="1">
        <v>863997.84</v>
      </c>
      <c r="AH868" s="1">
        <v>2752958.9404799994</v>
      </c>
      <c r="AI868" s="1">
        <v>6640459.9804799985</v>
      </c>
      <c r="AJ868" s="1">
        <v>884712.26</v>
      </c>
      <c r="AK868" s="1">
        <v>5755747.7204799997</v>
      </c>
      <c r="AL868" s="33">
        <v>6551988.7504799999</v>
      </c>
      <c r="AM868" s="1">
        <v>250300.49</v>
      </c>
      <c r="AN868" s="1">
        <v>250300.49</v>
      </c>
      <c r="AO868" s="1">
        <v>260595.63</v>
      </c>
      <c r="AP868" s="1">
        <v>260595.63</v>
      </c>
      <c r="AQ868" s="1">
        <v>643.44000000000005</v>
      </c>
      <c r="AR868" s="1">
        <v>643.44000000000005</v>
      </c>
      <c r="AS868" s="1">
        <v>643.44000000000005</v>
      </c>
      <c r="AT868" s="1">
        <v>643.44000000000005</v>
      </c>
      <c r="AU868" s="1">
        <v>1286.8900000000001</v>
      </c>
      <c r="AV868" s="1">
        <v>445908.07</v>
      </c>
      <c r="AW868" s="1">
        <v>176937.45</v>
      </c>
      <c r="AX868" s="1">
        <v>69107.55</v>
      </c>
      <c r="AY868" s="1">
        <v>1717605.9599999997</v>
      </c>
      <c r="AZ868" s="1">
        <v>14120046.289999999</v>
      </c>
      <c r="BA868" s="1">
        <v>573282.01</v>
      </c>
      <c r="BB868" s="1">
        <v>78.27000000000001</v>
      </c>
      <c r="BC868" s="1">
        <v>347639.31</v>
      </c>
    </row>
    <row r="869" spans="1:55" x14ac:dyDescent="0.25">
      <c r="A869" s="10" t="s">
        <v>1750</v>
      </c>
      <c r="B869" s="10" t="s">
        <v>1751</v>
      </c>
      <c r="C869">
        <v>62</v>
      </c>
      <c r="D869" s="1">
        <v>696651.27</v>
      </c>
      <c r="E869" s="1">
        <v>704719.74</v>
      </c>
      <c r="F869" s="12">
        <v>1.0115817918483088</v>
      </c>
      <c r="G869" s="28">
        <v>4</v>
      </c>
      <c r="H869" s="1">
        <v>53.6</v>
      </c>
      <c r="I869" s="1">
        <v>252143.66999999995</v>
      </c>
      <c r="J869" s="1">
        <v>252197.26999999996</v>
      </c>
      <c r="K869" s="30">
        <v>0.9</v>
      </c>
      <c r="L869" s="1">
        <v>170448.75</v>
      </c>
      <c r="M869" s="1">
        <v>34089.75</v>
      </c>
      <c r="N869" s="1">
        <v>19006.87</v>
      </c>
      <c r="O869" s="1">
        <v>7970.62</v>
      </c>
      <c r="P869" s="1">
        <v>5606.51</v>
      </c>
      <c r="Q869" s="1">
        <v>12670.24</v>
      </c>
      <c r="R869" s="1">
        <v>4374.8599999999997</v>
      </c>
      <c r="S869" s="1">
        <v>6893.66</v>
      </c>
      <c r="T869" s="1">
        <v>9140.74</v>
      </c>
      <c r="U869" s="1">
        <v>5106.42</v>
      </c>
      <c r="V869" s="1">
        <v>13649.8</v>
      </c>
      <c r="W869" s="1">
        <v>11773</v>
      </c>
      <c r="X869" s="1">
        <v>8271.9599999999991</v>
      </c>
      <c r="Y869" s="1">
        <v>309003.18</v>
      </c>
      <c r="Z869" s="1">
        <v>5535</v>
      </c>
      <c r="AA869" s="1">
        <v>7750</v>
      </c>
      <c r="AB869" s="1">
        <v>16678</v>
      </c>
      <c r="AC869" s="1">
        <v>1798</v>
      </c>
      <c r="AD869" s="1">
        <v>17701</v>
      </c>
      <c r="AE869" s="1">
        <v>10339.5</v>
      </c>
      <c r="AF869" s="1">
        <v>76074</v>
      </c>
      <c r="AG869" s="1">
        <v>54746</v>
      </c>
      <c r="AH869" s="1">
        <v>139120.44899999999</v>
      </c>
      <c r="AI869" s="1">
        <v>329741.94900000002</v>
      </c>
      <c r="AJ869" s="1">
        <v>56058.54</v>
      </c>
      <c r="AK869" s="1">
        <v>273683.40900000004</v>
      </c>
      <c r="AL869" s="33">
        <v>324136.08900000004</v>
      </c>
      <c r="AM869" s="1">
        <v>5147.5600000000004</v>
      </c>
      <c r="AN869" s="1">
        <v>5147.5600000000004</v>
      </c>
      <c r="AO869" s="1">
        <v>5147.5600000000004</v>
      </c>
      <c r="AP869" s="1">
        <v>5147.5600000000004</v>
      </c>
      <c r="AQ869" s="1">
        <v>0</v>
      </c>
      <c r="AR869" s="1">
        <v>0</v>
      </c>
      <c r="AS869" s="1">
        <v>0</v>
      </c>
      <c r="AT869" s="1">
        <v>0</v>
      </c>
      <c r="AU869" s="1">
        <v>0</v>
      </c>
      <c r="AV869" s="1">
        <v>27668.17</v>
      </c>
      <c r="AW869" s="1">
        <v>10978.8</v>
      </c>
      <c r="AX869" s="1">
        <v>4274.6899999999996</v>
      </c>
      <c r="AY869" s="1">
        <v>63511.900000000009</v>
      </c>
      <c r="AZ869" s="1">
        <v>696651.27</v>
      </c>
      <c r="BA869" s="1">
        <v>11512.01</v>
      </c>
      <c r="BB869" s="1">
        <v>0</v>
      </c>
      <c r="BC869" s="1">
        <v>16989.96</v>
      </c>
    </row>
    <row r="870" spans="1:55" x14ac:dyDescent="0.25">
      <c r="A870" s="10" t="s">
        <v>1752</v>
      </c>
      <c r="B870" s="10" t="s">
        <v>1753</v>
      </c>
      <c r="C870">
        <v>993.45</v>
      </c>
      <c r="D870" s="1">
        <v>12322891.01</v>
      </c>
      <c r="E870" s="1">
        <v>8773721.9600000009</v>
      </c>
      <c r="F870" s="12">
        <v>0.71198568200271706</v>
      </c>
      <c r="G870" s="28">
        <v>1</v>
      </c>
      <c r="H870" s="1">
        <v>158660.96</v>
      </c>
      <c r="I870" s="1">
        <v>3674564.5800000005</v>
      </c>
      <c r="J870" s="1">
        <v>3833225.5400000005</v>
      </c>
      <c r="K870" s="30">
        <v>0.9</v>
      </c>
      <c r="L870" s="1">
        <v>2890150.99</v>
      </c>
      <c r="M870" s="1">
        <v>702079.64</v>
      </c>
      <c r="N870" s="1">
        <v>317580.39</v>
      </c>
      <c r="O870" s="1">
        <v>129158.88</v>
      </c>
      <c r="P870" s="1">
        <v>95314.21</v>
      </c>
      <c r="Q870" s="1">
        <v>222481.3</v>
      </c>
      <c r="R870" s="1">
        <v>71638.39</v>
      </c>
      <c r="S870" s="1">
        <v>116937.01</v>
      </c>
      <c r="T870" s="1">
        <v>142736.20000000001</v>
      </c>
      <c r="U870" s="1">
        <v>84255.93</v>
      </c>
      <c r="V870" s="1">
        <v>213146.95</v>
      </c>
      <c r="W870" s="1">
        <v>183840.04</v>
      </c>
      <c r="X870" s="1">
        <v>140317</v>
      </c>
      <c r="Y870" s="1">
        <v>5309636.93</v>
      </c>
      <c r="Z870" s="1">
        <v>88840.8</v>
      </c>
      <c r="AA870" s="1">
        <v>124181.25</v>
      </c>
      <c r="AB870" s="1">
        <v>267238.05</v>
      </c>
      <c r="AC870" s="1">
        <v>28810.05</v>
      </c>
      <c r="AD870" s="1">
        <v>567259.94999999995</v>
      </c>
      <c r="AE870" s="1">
        <v>345287.12</v>
      </c>
      <c r="AF870" s="1">
        <v>1218963.1500000001</v>
      </c>
      <c r="AG870" s="1">
        <v>877216.35</v>
      </c>
      <c r="AH870" s="1">
        <v>2402006.9419499999</v>
      </c>
      <c r="AI870" s="1">
        <v>5919803.6619499996</v>
      </c>
      <c r="AJ870" s="1">
        <v>898247.68000000005</v>
      </c>
      <c r="AK870" s="1">
        <v>5021555.9819499999</v>
      </c>
      <c r="AL870" s="33">
        <v>5829978.8919500001</v>
      </c>
      <c r="AM870" s="1">
        <v>117750.61</v>
      </c>
      <c r="AN870" s="1">
        <v>117750.61</v>
      </c>
      <c r="AO870" s="1">
        <v>122254.74</v>
      </c>
      <c r="AP870" s="1">
        <v>122254.74</v>
      </c>
      <c r="AQ870" s="1">
        <v>0</v>
      </c>
      <c r="AR870" s="1">
        <v>0</v>
      </c>
      <c r="AS870" s="1">
        <v>0</v>
      </c>
      <c r="AT870" s="1">
        <v>0</v>
      </c>
      <c r="AU870" s="1">
        <v>0</v>
      </c>
      <c r="AV870" s="1">
        <v>452985.98</v>
      </c>
      <c r="AW870" s="1">
        <v>179745.98</v>
      </c>
      <c r="AX870" s="1">
        <v>70532.45</v>
      </c>
      <c r="AY870" s="1">
        <v>1183275.1099999999</v>
      </c>
      <c r="AZ870" s="1">
        <v>12322891.01</v>
      </c>
      <c r="BA870" s="1">
        <v>118489.54</v>
      </c>
      <c r="BB870" s="1">
        <v>0</v>
      </c>
      <c r="BC870" s="1">
        <v>405993.38000000006</v>
      </c>
    </row>
    <row r="871" spans="1:55" x14ac:dyDescent="0.25">
      <c r="A871" s="10" t="s">
        <v>1754</v>
      </c>
      <c r="B871" s="10" t="s">
        <v>1755</v>
      </c>
      <c r="C871">
        <v>973.7</v>
      </c>
      <c r="D871" s="1">
        <v>11729046.199999999</v>
      </c>
      <c r="E871" s="1">
        <v>7925178.1500000004</v>
      </c>
      <c r="F871" s="12">
        <v>0.67568820301858823</v>
      </c>
      <c r="G871" s="28">
        <v>1</v>
      </c>
      <c r="H871" s="1">
        <v>287177.89</v>
      </c>
      <c r="I871" s="1">
        <v>2706009.2299999995</v>
      </c>
      <c r="J871" s="1">
        <v>2993187.1199999996</v>
      </c>
      <c r="K871" s="30">
        <v>0.9</v>
      </c>
      <c r="L871" s="1">
        <v>2752337.38</v>
      </c>
      <c r="M871" s="1">
        <v>685487.27</v>
      </c>
      <c r="N871" s="1">
        <v>312983.89</v>
      </c>
      <c r="O871" s="1">
        <v>124705.27</v>
      </c>
      <c r="P871" s="1">
        <v>88757.55</v>
      </c>
      <c r="Q871" s="1">
        <v>223131.02</v>
      </c>
      <c r="R871" s="1">
        <v>70544.679999999993</v>
      </c>
      <c r="S871" s="1">
        <v>114894.45</v>
      </c>
      <c r="T871" s="1">
        <v>137111.13</v>
      </c>
      <c r="U871" s="1">
        <v>82468.679999999993</v>
      </c>
      <c r="V871" s="1">
        <v>204747.07</v>
      </c>
      <c r="W871" s="1">
        <v>176595.12</v>
      </c>
      <c r="X871" s="1">
        <v>137866.04999999999</v>
      </c>
      <c r="Y871" s="1">
        <v>5111629.5599999996</v>
      </c>
      <c r="Z871" s="1">
        <v>86905.8</v>
      </c>
      <c r="AA871" s="1">
        <v>121712.5</v>
      </c>
      <c r="AB871" s="1">
        <v>261925.30000000005</v>
      </c>
      <c r="AC871" s="1">
        <v>28237.300000000003</v>
      </c>
      <c r="AD871" s="1">
        <v>555982.69999999995</v>
      </c>
      <c r="AE871" s="1">
        <v>364711.61000000004</v>
      </c>
      <c r="AF871" s="1">
        <v>1194729.9000000001</v>
      </c>
      <c r="AG871" s="1">
        <v>859777.10000000009</v>
      </c>
      <c r="AH871" s="1">
        <v>2261674.1936999997</v>
      </c>
      <c r="AI871" s="1">
        <v>5735656.4036999997</v>
      </c>
      <c r="AJ871" s="1">
        <v>880390.32</v>
      </c>
      <c r="AK871" s="1">
        <v>4855266.0836999994</v>
      </c>
      <c r="AL871" s="33">
        <v>5647617.3636999996</v>
      </c>
      <c r="AM871" s="1">
        <v>68848.72</v>
      </c>
      <c r="AN871" s="1">
        <v>68848.72</v>
      </c>
      <c r="AO871" s="1">
        <v>71422.5</v>
      </c>
      <c r="AP871" s="1">
        <v>71422.5</v>
      </c>
      <c r="AQ871" s="1">
        <v>0</v>
      </c>
      <c r="AR871" s="1">
        <v>0</v>
      </c>
      <c r="AS871" s="1">
        <v>0</v>
      </c>
      <c r="AT871" s="1">
        <v>0</v>
      </c>
      <c r="AU871" s="1">
        <v>0</v>
      </c>
      <c r="AV871" s="1">
        <v>443977.74</v>
      </c>
      <c r="AW871" s="1">
        <v>176171.49</v>
      </c>
      <c r="AX871" s="1">
        <v>69107.55</v>
      </c>
      <c r="AY871" s="1">
        <v>969799.22</v>
      </c>
      <c r="AZ871" s="1">
        <v>11729046.199999999</v>
      </c>
      <c r="BA871" s="1">
        <v>77718.320000000007</v>
      </c>
      <c r="BB871" s="1">
        <v>0</v>
      </c>
      <c r="BC871" s="1">
        <v>342217.14</v>
      </c>
    </row>
    <row r="872" spans="1:55" x14ac:dyDescent="0.25">
      <c r="A872" s="10" t="s">
        <v>1756</v>
      </c>
      <c r="B872" s="10" t="s">
        <v>1757</v>
      </c>
      <c r="C872">
        <v>441.69</v>
      </c>
      <c r="D872" s="1">
        <v>5566804.9400000004</v>
      </c>
      <c r="E872" s="1">
        <v>4425733.6399999997</v>
      </c>
      <c r="F872" s="12">
        <v>0.79502222328630745</v>
      </c>
      <c r="G872" s="28">
        <v>2</v>
      </c>
      <c r="H872" s="1">
        <v>20185.28</v>
      </c>
      <c r="I872" s="1">
        <v>1183958.8800000001</v>
      </c>
      <c r="J872" s="1">
        <v>1204144.1600000001</v>
      </c>
      <c r="K872" s="30">
        <v>0.9</v>
      </c>
      <c r="L872" s="1">
        <v>1295312.95</v>
      </c>
      <c r="M872" s="1">
        <v>315508.36</v>
      </c>
      <c r="N872" s="1">
        <v>141207.03</v>
      </c>
      <c r="O872" s="1">
        <v>56644.54</v>
      </c>
      <c r="P872" s="1">
        <v>43378.37</v>
      </c>
      <c r="Q872" s="1">
        <v>98625.99</v>
      </c>
      <c r="R872" s="1">
        <v>31170.9</v>
      </c>
      <c r="S872" s="1">
        <v>51830.16</v>
      </c>
      <c r="T872" s="1">
        <v>62578.92</v>
      </c>
      <c r="U872" s="1">
        <v>37021.54</v>
      </c>
      <c r="V872" s="1">
        <v>93448.66</v>
      </c>
      <c r="W872" s="1">
        <v>80599.820000000007</v>
      </c>
      <c r="X872" s="1">
        <v>62192.9</v>
      </c>
      <c r="Y872" s="1">
        <v>2369520.1399999997</v>
      </c>
      <c r="Z872" s="1">
        <v>39310.199999999997</v>
      </c>
      <c r="AA872" s="1">
        <v>55211.25</v>
      </c>
      <c r="AB872" s="1">
        <v>118814.60999999999</v>
      </c>
      <c r="AC872" s="1">
        <v>12809.009999999998</v>
      </c>
      <c r="AD872" s="1">
        <v>252204.99</v>
      </c>
      <c r="AE872" s="1">
        <v>154503.40999999997</v>
      </c>
      <c r="AF872" s="1">
        <v>541953.62999999989</v>
      </c>
      <c r="AG872" s="1">
        <v>390012.27</v>
      </c>
      <c r="AH872" s="1">
        <v>1089492.5121900002</v>
      </c>
      <c r="AI872" s="1">
        <v>2654311.8821900003</v>
      </c>
      <c r="AJ872" s="1">
        <v>399362.84</v>
      </c>
      <c r="AK872" s="1">
        <v>2254949.0421899999</v>
      </c>
      <c r="AL872" s="33">
        <v>2614375.5921899998</v>
      </c>
      <c r="AM872" s="1">
        <v>66274.929999999993</v>
      </c>
      <c r="AN872" s="1">
        <v>66274.929999999993</v>
      </c>
      <c r="AO872" s="1">
        <v>68848.72</v>
      </c>
      <c r="AP872" s="1">
        <v>68848.72</v>
      </c>
      <c r="AQ872" s="1">
        <v>0</v>
      </c>
      <c r="AR872" s="1">
        <v>0</v>
      </c>
      <c r="AS872" s="1">
        <v>0</v>
      </c>
      <c r="AT872" s="1">
        <v>0</v>
      </c>
      <c r="AU872" s="1">
        <v>0</v>
      </c>
      <c r="AV872" s="1">
        <v>201398.59</v>
      </c>
      <c r="AW872" s="1">
        <v>79915.47</v>
      </c>
      <c r="AX872" s="1">
        <v>31347.75</v>
      </c>
      <c r="AY872" s="1">
        <v>582909.11</v>
      </c>
      <c r="AZ872" s="1">
        <v>5566804.9400000004</v>
      </c>
      <c r="BA872" s="1">
        <v>126902.13</v>
      </c>
      <c r="BB872" s="1">
        <v>5.1100000000000003</v>
      </c>
      <c r="BC872" s="1">
        <v>220860.16</v>
      </c>
    </row>
    <row r="873" spans="1:55" x14ac:dyDescent="0.25">
      <c r="A873" s="10" t="s">
        <v>1758</v>
      </c>
      <c r="B873" s="10" t="s">
        <v>1759</v>
      </c>
      <c r="C873">
        <v>3132.75</v>
      </c>
      <c r="D873" s="1">
        <v>37022266</v>
      </c>
      <c r="E873" s="1">
        <v>33288876.359999999</v>
      </c>
      <c r="F873" s="12">
        <v>0.89915826221982198</v>
      </c>
      <c r="G873" s="28">
        <v>2</v>
      </c>
      <c r="H873" s="1">
        <v>93811.199999999997</v>
      </c>
      <c r="I873" s="1">
        <v>2488448.58</v>
      </c>
      <c r="J873" s="1">
        <v>2582259.7800000003</v>
      </c>
      <c r="K873" s="30">
        <v>0.9</v>
      </c>
      <c r="L873" s="1">
        <v>8889779.8399999999</v>
      </c>
      <c r="M873" s="1">
        <v>2186859.69</v>
      </c>
      <c r="N873" s="1">
        <v>1007027.37</v>
      </c>
      <c r="O873" s="1">
        <v>406359.45</v>
      </c>
      <c r="P873" s="1">
        <v>288491.55</v>
      </c>
      <c r="Q873" s="1">
        <v>711781.1</v>
      </c>
      <c r="R873" s="1">
        <v>228039.78</v>
      </c>
      <c r="S873" s="1">
        <v>370215.45</v>
      </c>
      <c r="T873" s="1">
        <v>447896.35</v>
      </c>
      <c r="U873" s="1">
        <v>266044.48</v>
      </c>
      <c r="V873" s="1">
        <v>668840.43999999994</v>
      </c>
      <c r="W873" s="1">
        <v>576877.39</v>
      </c>
      <c r="X873" s="1">
        <v>444235.05</v>
      </c>
      <c r="Y873" s="1">
        <v>16492447.939999998</v>
      </c>
      <c r="Z873" s="1">
        <v>279810</v>
      </c>
      <c r="AA873" s="1">
        <v>391593.75</v>
      </c>
      <c r="AB873" s="1">
        <v>842709.75</v>
      </c>
      <c r="AC873" s="1">
        <v>90849.75</v>
      </c>
      <c r="AD873" s="1">
        <v>894400.12</v>
      </c>
      <c r="AE873" s="1">
        <v>1132116.5</v>
      </c>
      <c r="AF873" s="1">
        <v>3843884.25</v>
      </c>
      <c r="AG873" s="1">
        <v>2766218.25</v>
      </c>
      <c r="AH873" s="1">
        <v>7331182.6612500008</v>
      </c>
      <c r="AI873" s="1">
        <v>17572765.03125</v>
      </c>
      <c r="AJ873" s="1">
        <v>2832538.56</v>
      </c>
      <c r="AK873" s="1">
        <v>14740226.471249999</v>
      </c>
      <c r="AL873" s="33">
        <v>17289511.171250001</v>
      </c>
      <c r="AM873" s="1">
        <v>229710.22</v>
      </c>
      <c r="AN873" s="1">
        <v>229710.22</v>
      </c>
      <c r="AO873" s="1">
        <v>239361.91</v>
      </c>
      <c r="AP873" s="1">
        <v>239361.91</v>
      </c>
      <c r="AQ873" s="1">
        <v>15442.7</v>
      </c>
      <c r="AR873" s="1">
        <v>15442.7</v>
      </c>
      <c r="AS873" s="1">
        <v>16086.15</v>
      </c>
      <c r="AT873" s="1">
        <v>16086.15</v>
      </c>
      <c r="AU873" s="1">
        <v>19946.82</v>
      </c>
      <c r="AV873" s="1">
        <v>1429093.56</v>
      </c>
      <c r="AW873" s="1">
        <v>567067.93999999994</v>
      </c>
      <c r="AX873" s="1">
        <v>222996.53</v>
      </c>
      <c r="AY873" s="1">
        <v>3240306.8099999996</v>
      </c>
      <c r="AZ873" s="1">
        <v>37022266</v>
      </c>
      <c r="BA873" s="1">
        <v>204645.44</v>
      </c>
      <c r="BB873" s="1">
        <v>1060.17</v>
      </c>
      <c r="BC873" s="1">
        <v>922361.39000000013</v>
      </c>
    </row>
    <row r="874" spans="1:55" x14ac:dyDescent="0.25">
      <c r="A874" s="10" t="s">
        <v>1760</v>
      </c>
      <c r="B874" s="10" t="s">
        <v>1761</v>
      </c>
      <c r="C874">
        <v>849.63</v>
      </c>
      <c r="D874" s="1">
        <v>9955580.6300000008</v>
      </c>
      <c r="E874" s="1">
        <v>7087648.1399999997</v>
      </c>
      <c r="F874" s="12">
        <v>0.71192714954687675</v>
      </c>
      <c r="G874" s="28">
        <v>1</v>
      </c>
      <c r="H874" s="1">
        <v>113401.19</v>
      </c>
      <c r="I874" s="1">
        <v>1839299.5499999996</v>
      </c>
      <c r="J874" s="1">
        <v>1952700.7399999995</v>
      </c>
      <c r="K874" s="30">
        <v>0.9</v>
      </c>
      <c r="L874" s="1">
        <v>2406515.62</v>
      </c>
      <c r="M874" s="1">
        <v>481303.12</v>
      </c>
      <c r="N874" s="1">
        <v>259351.87</v>
      </c>
      <c r="O874" s="1">
        <v>115267.5</v>
      </c>
      <c r="P874" s="1">
        <v>79124.72</v>
      </c>
      <c r="Q874" s="1">
        <v>158711.49</v>
      </c>
      <c r="R874" s="1">
        <v>61248.09</v>
      </c>
      <c r="S874" s="1">
        <v>96256.01</v>
      </c>
      <c r="T874" s="1">
        <v>132189.19</v>
      </c>
      <c r="U874" s="1">
        <v>72000.52</v>
      </c>
      <c r="V874" s="1">
        <v>197397.18</v>
      </c>
      <c r="W874" s="1">
        <v>170255.8</v>
      </c>
      <c r="X874" s="1">
        <v>115501.11</v>
      </c>
      <c r="Y874" s="1">
        <v>4345122.2200000007</v>
      </c>
      <c r="Z874" s="1">
        <v>75971.7</v>
      </c>
      <c r="AA874" s="1">
        <v>106203.75</v>
      </c>
      <c r="AB874" s="1">
        <v>228550.46999999997</v>
      </c>
      <c r="AC874" s="1">
        <v>24639.269999999997</v>
      </c>
      <c r="AD874" s="1">
        <v>485138.73</v>
      </c>
      <c r="AE874" s="1">
        <v>127458.34999999999</v>
      </c>
      <c r="AF874" s="1">
        <v>1042496.0099999999</v>
      </c>
      <c r="AG874" s="1">
        <v>750223.28999999992</v>
      </c>
      <c r="AH874" s="1">
        <v>1950996.0741299996</v>
      </c>
      <c r="AI874" s="1">
        <v>4791677.644129999</v>
      </c>
      <c r="AJ874" s="1">
        <v>768209.95</v>
      </c>
      <c r="AK874" s="1">
        <v>4023467.6941299988</v>
      </c>
      <c r="AL874" s="33">
        <v>4714856.644129999</v>
      </c>
      <c r="AM874" s="1">
        <v>72065.95</v>
      </c>
      <c r="AN874" s="1">
        <v>72065.95</v>
      </c>
      <c r="AO874" s="1">
        <v>75283.179999999993</v>
      </c>
      <c r="AP874" s="1">
        <v>75283.179999999993</v>
      </c>
      <c r="AQ874" s="1">
        <v>0</v>
      </c>
      <c r="AR874" s="1">
        <v>0</v>
      </c>
      <c r="AS874" s="1">
        <v>0</v>
      </c>
      <c r="AT874" s="1">
        <v>0</v>
      </c>
      <c r="AU874" s="1">
        <v>0</v>
      </c>
      <c r="AV874" s="1">
        <v>387354.49</v>
      </c>
      <c r="AW874" s="1">
        <v>153703.24</v>
      </c>
      <c r="AX874" s="1">
        <v>59845.71</v>
      </c>
      <c r="AY874" s="1">
        <v>895601.7</v>
      </c>
      <c r="AZ874" s="1">
        <v>9955580.6300000008</v>
      </c>
      <c r="BA874" s="1">
        <v>88643.130000000019</v>
      </c>
      <c r="BB874" s="1">
        <v>0</v>
      </c>
      <c r="BC874" s="1">
        <v>199042.05</v>
      </c>
    </row>
    <row r="875" spans="1:55" x14ac:dyDescent="0.25">
      <c r="A875" s="10" t="s">
        <v>1762</v>
      </c>
      <c r="B875" s="10" t="s">
        <v>1763</v>
      </c>
      <c r="C875">
        <v>210.75</v>
      </c>
      <c r="D875" s="1">
        <v>2693475.63</v>
      </c>
      <c r="E875" s="1">
        <v>1827186.0099999998</v>
      </c>
      <c r="F875" s="12">
        <v>0.678374806754795</v>
      </c>
      <c r="G875" s="28">
        <v>1</v>
      </c>
      <c r="H875" s="1">
        <v>61113.74</v>
      </c>
      <c r="I875" s="1">
        <v>508658.19999999995</v>
      </c>
      <c r="J875" s="1">
        <v>569771.93999999994</v>
      </c>
      <c r="K875" s="30">
        <v>0.9</v>
      </c>
      <c r="L875" s="1">
        <v>640715.62</v>
      </c>
      <c r="M875" s="1">
        <v>128143.12</v>
      </c>
      <c r="N875" s="1">
        <v>64378.12</v>
      </c>
      <c r="O875" s="1">
        <v>28203.75</v>
      </c>
      <c r="P875" s="1">
        <v>22269.16</v>
      </c>
      <c r="Q875" s="1">
        <v>39344.44</v>
      </c>
      <c r="R875" s="1">
        <v>14765.16</v>
      </c>
      <c r="S875" s="1">
        <v>23744.85</v>
      </c>
      <c r="T875" s="1">
        <v>32344.16</v>
      </c>
      <c r="U875" s="1">
        <v>17617.14</v>
      </c>
      <c r="V875" s="1">
        <v>48299.31</v>
      </c>
      <c r="W875" s="1">
        <v>41658.33</v>
      </c>
      <c r="X875" s="1">
        <v>28492.31</v>
      </c>
      <c r="Y875" s="1">
        <v>1129975.4700000002</v>
      </c>
      <c r="Z875" s="1">
        <v>18810</v>
      </c>
      <c r="AA875" s="1">
        <v>26343.75</v>
      </c>
      <c r="AB875" s="1">
        <v>56691.75</v>
      </c>
      <c r="AC875" s="1">
        <v>6111.75</v>
      </c>
      <c r="AD875" s="1">
        <v>120338.25</v>
      </c>
      <c r="AE875" s="1">
        <v>31583.5</v>
      </c>
      <c r="AF875" s="1">
        <v>258590.25</v>
      </c>
      <c r="AG875" s="1">
        <v>186092.25</v>
      </c>
      <c r="AH875" s="1">
        <v>539299.69724999997</v>
      </c>
      <c r="AI875" s="1">
        <v>1243861.19725</v>
      </c>
      <c r="AJ875" s="1">
        <v>190553.82</v>
      </c>
      <c r="AK875" s="1">
        <v>1053307.3772499999</v>
      </c>
      <c r="AL875" s="33">
        <v>1224805.8072499998</v>
      </c>
      <c r="AM875" s="1">
        <v>45684.66</v>
      </c>
      <c r="AN875" s="1">
        <v>45684.66</v>
      </c>
      <c r="AO875" s="1">
        <v>47615</v>
      </c>
      <c r="AP875" s="1">
        <v>47615</v>
      </c>
      <c r="AQ875" s="1">
        <v>643.44000000000005</v>
      </c>
      <c r="AR875" s="1">
        <v>643.44000000000005</v>
      </c>
      <c r="AS875" s="1">
        <v>643.44000000000005</v>
      </c>
      <c r="AT875" s="1">
        <v>643.44000000000005</v>
      </c>
      <c r="AU875" s="1">
        <v>643.44000000000005</v>
      </c>
      <c r="AV875" s="1">
        <v>95873.45</v>
      </c>
      <c r="AW875" s="1">
        <v>38042.82</v>
      </c>
      <c r="AX875" s="1">
        <v>14961.42</v>
      </c>
      <c r="AY875" s="1">
        <v>338694.21</v>
      </c>
      <c r="AZ875" s="1">
        <v>2693475.63</v>
      </c>
      <c r="BA875" s="1">
        <v>88503.35</v>
      </c>
      <c r="BB875" s="1">
        <v>142.63</v>
      </c>
      <c r="BC875" s="1">
        <v>69545.259999999995</v>
      </c>
    </row>
    <row r="876" spans="1:55" x14ac:dyDescent="0.25">
      <c r="A876" s="10" t="s">
        <v>1764</v>
      </c>
      <c r="B876" s="10" t="s">
        <v>1765</v>
      </c>
      <c r="C876">
        <v>889.79</v>
      </c>
      <c r="D876" s="1">
        <v>11385139</v>
      </c>
      <c r="E876" s="1">
        <v>11465678.560000001</v>
      </c>
      <c r="F876" s="12">
        <v>1.0070740954502182</v>
      </c>
      <c r="G876" s="28">
        <v>4</v>
      </c>
      <c r="H876" s="1">
        <v>876.07</v>
      </c>
      <c r="I876" s="1">
        <v>2658167.7599999998</v>
      </c>
      <c r="J876" s="1">
        <v>2659043.8299999996</v>
      </c>
      <c r="K876" s="30">
        <v>0.9</v>
      </c>
      <c r="L876" s="1">
        <v>2681545.59</v>
      </c>
      <c r="M876" s="1">
        <v>661483.72</v>
      </c>
      <c r="N876" s="1">
        <v>285336.78000000003</v>
      </c>
      <c r="O876" s="1">
        <v>114263.32</v>
      </c>
      <c r="P876" s="1">
        <v>91860.3</v>
      </c>
      <c r="Q876" s="1">
        <v>203527.24</v>
      </c>
      <c r="R876" s="1">
        <v>63982.38</v>
      </c>
      <c r="S876" s="1">
        <v>104936.93</v>
      </c>
      <c r="T876" s="1">
        <v>125860.98</v>
      </c>
      <c r="U876" s="1">
        <v>75319.69</v>
      </c>
      <c r="V876" s="1">
        <v>187947.31</v>
      </c>
      <c r="W876" s="1">
        <v>162105.26</v>
      </c>
      <c r="X876" s="1">
        <v>125917.65</v>
      </c>
      <c r="Y876" s="1">
        <v>4884087.1499999994</v>
      </c>
      <c r="Z876" s="1">
        <v>79691.399999999994</v>
      </c>
      <c r="AA876" s="1">
        <v>111223.75</v>
      </c>
      <c r="AB876" s="1">
        <v>239353.50999999995</v>
      </c>
      <c r="AC876" s="1">
        <v>25803.91</v>
      </c>
      <c r="AD876" s="1">
        <v>254035.03</v>
      </c>
      <c r="AE876" s="1">
        <v>327084.32999999996</v>
      </c>
      <c r="AF876" s="1">
        <v>1091772.33</v>
      </c>
      <c r="AG876" s="1">
        <v>785684.57</v>
      </c>
      <c r="AH876" s="1">
        <v>2295787.82229</v>
      </c>
      <c r="AI876" s="1">
        <v>5210436.6522899996</v>
      </c>
      <c r="AJ876" s="1">
        <v>804521.42</v>
      </c>
      <c r="AK876" s="1">
        <v>4405915.2322900007</v>
      </c>
      <c r="AL876" s="33">
        <v>5129984.5022900011</v>
      </c>
      <c r="AM876" s="1">
        <v>167939.4</v>
      </c>
      <c r="AN876" s="1">
        <v>167939.4</v>
      </c>
      <c r="AO876" s="1">
        <v>175017.31</v>
      </c>
      <c r="AP876" s="1">
        <v>175017.31</v>
      </c>
      <c r="AQ876" s="1">
        <v>10295.129999999999</v>
      </c>
      <c r="AR876" s="1">
        <v>10295.129999999999</v>
      </c>
      <c r="AS876" s="1">
        <v>10938.58</v>
      </c>
      <c r="AT876" s="1">
        <v>10938.58</v>
      </c>
      <c r="AU876" s="1">
        <v>12868.92</v>
      </c>
      <c r="AV876" s="1">
        <v>406014.42</v>
      </c>
      <c r="AW876" s="1">
        <v>161107.54999999999</v>
      </c>
      <c r="AX876" s="1">
        <v>62695.51</v>
      </c>
      <c r="AY876" s="1">
        <v>1371067.24</v>
      </c>
      <c r="AZ876" s="1">
        <v>11385139</v>
      </c>
      <c r="BA876" s="1">
        <v>436550.99000000005</v>
      </c>
      <c r="BB876" s="1">
        <v>114.67</v>
      </c>
      <c r="BC876" s="1">
        <v>315150.58</v>
      </c>
    </row>
    <row r="877" spans="1:55" x14ac:dyDescent="0.25">
      <c r="A877" s="10" t="s">
        <v>1766</v>
      </c>
      <c r="B877" s="10" t="s">
        <v>1767</v>
      </c>
      <c r="C877">
        <v>1169.75</v>
      </c>
      <c r="D877" s="1">
        <v>14802284.560000001</v>
      </c>
      <c r="E877" s="1">
        <v>11280400.330000002</v>
      </c>
      <c r="F877" s="12">
        <v>0.76207157647022028</v>
      </c>
      <c r="G877" s="28">
        <v>2</v>
      </c>
      <c r="H877" s="1">
        <v>62527.3</v>
      </c>
      <c r="I877" s="1">
        <v>2670778.4200000004</v>
      </c>
      <c r="J877" s="1">
        <v>2733305.72</v>
      </c>
      <c r="K877" s="30">
        <v>0.9</v>
      </c>
      <c r="L877" s="1">
        <v>3443141.93</v>
      </c>
      <c r="M877" s="1">
        <v>847651.7</v>
      </c>
      <c r="N877" s="1">
        <v>375849.96</v>
      </c>
      <c r="O877" s="1">
        <v>150565.63</v>
      </c>
      <c r="P877" s="1">
        <v>115150.75</v>
      </c>
      <c r="Q877" s="1">
        <v>264929.09999999998</v>
      </c>
      <c r="R877" s="1">
        <v>84216.13</v>
      </c>
      <c r="S877" s="1">
        <v>137873.34</v>
      </c>
      <c r="T877" s="1">
        <v>165939.62</v>
      </c>
      <c r="U877" s="1">
        <v>99064.54</v>
      </c>
      <c r="V877" s="1">
        <v>247796.46</v>
      </c>
      <c r="W877" s="1">
        <v>213725.37</v>
      </c>
      <c r="X877" s="1">
        <v>165439.26</v>
      </c>
      <c r="Y877" s="1">
        <v>6311343.7899999991</v>
      </c>
      <c r="Z877" s="1">
        <v>104580</v>
      </c>
      <c r="AA877" s="1">
        <v>146218.75</v>
      </c>
      <c r="AB877" s="1">
        <v>314662.75</v>
      </c>
      <c r="AC877" s="1">
        <v>33922.75</v>
      </c>
      <c r="AD877" s="1">
        <v>667927.25</v>
      </c>
      <c r="AE877" s="1">
        <v>424315</v>
      </c>
      <c r="AF877" s="1">
        <v>1435283.25</v>
      </c>
      <c r="AG877" s="1">
        <v>1032889.25</v>
      </c>
      <c r="AH877" s="1">
        <v>2896246.9162499998</v>
      </c>
      <c r="AI877" s="1">
        <v>7056045.9162499998</v>
      </c>
      <c r="AJ877" s="1">
        <v>1057652.8500000001</v>
      </c>
      <c r="AK877" s="1">
        <v>5998393.0662500001</v>
      </c>
      <c r="AL877" s="33">
        <v>6950280.6262500007</v>
      </c>
      <c r="AM877" s="1">
        <v>173730.42</v>
      </c>
      <c r="AN877" s="1">
        <v>173730.42</v>
      </c>
      <c r="AO877" s="1">
        <v>180808.32000000001</v>
      </c>
      <c r="AP877" s="1">
        <v>180808.32000000001</v>
      </c>
      <c r="AQ877" s="1">
        <v>643.44000000000005</v>
      </c>
      <c r="AR877" s="1">
        <v>643.44000000000005</v>
      </c>
      <c r="AS877" s="1">
        <v>643.44000000000005</v>
      </c>
      <c r="AT877" s="1">
        <v>643.44000000000005</v>
      </c>
      <c r="AU877" s="1">
        <v>1286.8900000000001</v>
      </c>
      <c r="AV877" s="1">
        <v>533416.73</v>
      </c>
      <c r="AW877" s="1">
        <v>211661.1</v>
      </c>
      <c r="AX877" s="1">
        <v>82644.08</v>
      </c>
      <c r="AY877" s="1">
        <v>1540660.04</v>
      </c>
      <c r="AZ877" s="1">
        <v>14802284.560000001</v>
      </c>
      <c r="BA877" s="1">
        <v>211535.61999999997</v>
      </c>
      <c r="BB877" s="1">
        <v>63.59</v>
      </c>
      <c r="BC877" s="1">
        <v>389777.16999999993</v>
      </c>
    </row>
    <row r="878" spans="1:55" x14ac:dyDescent="0.25">
      <c r="A878" s="10" t="s">
        <v>1768</v>
      </c>
      <c r="B878" s="10" t="s">
        <v>1769</v>
      </c>
      <c r="C878">
        <v>319.04000000000002</v>
      </c>
      <c r="D878" s="1">
        <v>4206817.21</v>
      </c>
      <c r="E878" s="1">
        <v>3610965.2900000005</v>
      </c>
      <c r="F878" s="12">
        <v>0.85836039688541654</v>
      </c>
      <c r="G878" s="28">
        <v>2</v>
      </c>
      <c r="H878" s="1">
        <v>9553.75</v>
      </c>
      <c r="I878" s="1">
        <v>988312.76</v>
      </c>
      <c r="J878" s="1">
        <v>997866.51</v>
      </c>
      <c r="K878" s="30">
        <v>0.9</v>
      </c>
      <c r="L878" s="1">
        <v>983626.76</v>
      </c>
      <c r="M878" s="1">
        <v>236387.42</v>
      </c>
      <c r="N878" s="1">
        <v>100503.73</v>
      </c>
      <c r="O878" s="1">
        <v>39981.06</v>
      </c>
      <c r="P878" s="1">
        <v>33750.28</v>
      </c>
      <c r="Q878" s="1">
        <v>68258.490000000005</v>
      </c>
      <c r="R878" s="1">
        <v>22421.17</v>
      </c>
      <c r="S878" s="1">
        <v>37021.54</v>
      </c>
      <c r="T878" s="1">
        <v>44297.440000000002</v>
      </c>
      <c r="U878" s="1">
        <v>26553.38</v>
      </c>
      <c r="V878" s="1">
        <v>66149.05</v>
      </c>
      <c r="W878" s="1">
        <v>57053.8</v>
      </c>
      <c r="X878" s="1">
        <v>44423.5</v>
      </c>
      <c r="Y878" s="1">
        <v>1760427.6199999999</v>
      </c>
      <c r="Z878" s="1">
        <v>28511.099999999995</v>
      </c>
      <c r="AA878" s="1">
        <v>39880</v>
      </c>
      <c r="AB878" s="1">
        <v>85821.759999999995</v>
      </c>
      <c r="AC878" s="1">
        <v>9252.16</v>
      </c>
      <c r="AD878" s="1">
        <v>182171.84</v>
      </c>
      <c r="AE878" s="1">
        <v>106266.04999999999</v>
      </c>
      <c r="AF878" s="1">
        <v>391462.07999999996</v>
      </c>
      <c r="AG878" s="1">
        <v>281712.31999999995</v>
      </c>
      <c r="AH878" s="1">
        <v>834114.00203999993</v>
      </c>
      <c r="AI878" s="1">
        <v>1959191.31204</v>
      </c>
      <c r="AJ878" s="1">
        <v>288466.39</v>
      </c>
      <c r="AK878" s="1">
        <v>1670724.9220400001</v>
      </c>
      <c r="AL878" s="33">
        <v>1930344.6720400001</v>
      </c>
      <c r="AM878" s="1">
        <v>71422.5</v>
      </c>
      <c r="AN878" s="1">
        <v>71422.5</v>
      </c>
      <c r="AO878" s="1">
        <v>73996.289999999994</v>
      </c>
      <c r="AP878" s="1">
        <v>73996.289999999994</v>
      </c>
      <c r="AQ878" s="1">
        <v>0</v>
      </c>
      <c r="AR878" s="1">
        <v>0</v>
      </c>
      <c r="AS878" s="1">
        <v>0</v>
      </c>
      <c r="AT878" s="1">
        <v>0</v>
      </c>
      <c r="AU878" s="1">
        <v>0</v>
      </c>
      <c r="AV878" s="1">
        <v>145418.79</v>
      </c>
      <c r="AW878" s="1">
        <v>57702.54</v>
      </c>
      <c r="AX878" s="1">
        <v>22085.91</v>
      </c>
      <c r="AY878" s="1">
        <v>516044.81999999995</v>
      </c>
      <c r="AZ878" s="1">
        <v>4206817.21</v>
      </c>
      <c r="BA878" s="1">
        <v>191191.91999999998</v>
      </c>
      <c r="BB878" s="1">
        <v>0</v>
      </c>
      <c r="BC878" s="1">
        <v>94961.999999999985</v>
      </c>
    </row>
    <row r="879" spans="1:55" x14ac:dyDescent="0.25">
      <c r="A879" s="10" t="s">
        <v>1770</v>
      </c>
      <c r="B879" s="10" t="s">
        <v>1771</v>
      </c>
      <c r="C879">
        <v>479.71</v>
      </c>
      <c r="D879" s="1">
        <v>5774097.5</v>
      </c>
      <c r="E879" s="1">
        <v>5613677.3399999999</v>
      </c>
      <c r="F879" s="12">
        <v>0.97221727551361925</v>
      </c>
      <c r="G879" s="28">
        <v>3</v>
      </c>
      <c r="H879" s="1">
        <v>9462.6299999999992</v>
      </c>
      <c r="I879" s="1">
        <v>940725.05999999994</v>
      </c>
      <c r="J879" s="1">
        <v>950187.69</v>
      </c>
      <c r="K879" s="30">
        <v>0.9</v>
      </c>
      <c r="L879" s="1">
        <v>1393687.65</v>
      </c>
      <c r="M879" s="1">
        <v>338652.56</v>
      </c>
      <c r="N879" s="1">
        <v>152694.67000000001</v>
      </c>
      <c r="O879" s="1">
        <v>61116.97</v>
      </c>
      <c r="P879" s="1">
        <v>45693.74</v>
      </c>
      <c r="Q879" s="1">
        <v>106337.56</v>
      </c>
      <c r="R879" s="1">
        <v>34452.050000000003</v>
      </c>
      <c r="S879" s="1">
        <v>55915.29</v>
      </c>
      <c r="T879" s="1">
        <v>67500.86</v>
      </c>
      <c r="U879" s="1">
        <v>40340.71</v>
      </c>
      <c r="V879" s="1">
        <v>100798.56</v>
      </c>
      <c r="W879" s="1">
        <v>86939.13</v>
      </c>
      <c r="X879" s="1">
        <v>67094.81</v>
      </c>
      <c r="Y879" s="1">
        <v>2551224.5599999996</v>
      </c>
      <c r="Z879" s="1">
        <v>43031.7</v>
      </c>
      <c r="AA879" s="1">
        <v>59963.75</v>
      </c>
      <c r="AB879" s="1">
        <v>129041.98999999999</v>
      </c>
      <c r="AC879" s="1">
        <v>13911.59</v>
      </c>
      <c r="AD879" s="1">
        <v>136957.20000000001</v>
      </c>
      <c r="AE879" s="1">
        <v>167217.91</v>
      </c>
      <c r="AF879" s="1">
        <v>588604.16999999993</v>
      </c>
      <c r="AG879" s="1">
        <v>423583.92999999993</v>
      </c>
      <c r="AH879" s="1">
        <v>1149957.7262099998</v>
      </c>
      <c r="AI879" s="1">
        <v>2712269.9662099998</v>
      </c>
      <c r="AJ879" s="1">
        <v>433739.39</v>
      </c>
      <c r="AK879" s="1">
        <v>2278530.5762100001</v>
      </c>
      <c r="AL879" s="33">
        <v>2668896.0262100003</v>
      </c>
      <c r="AM879" s="1">
        <v>52762.57</v>
      </c>
      <c r="AN879" s="1">
        <v>52762.57</v>
      </c>
      <c r="AO879" s="1">
        <v>54692.91</v>
      </c>
      <c r="AP879" s="1">
        <v>54692.91</v>
      </c>
      <c r="AQ879" s="1">
        <v>0</v>
      </c>
      <c r="AR879" s="1">
        <v>0</v>
      </c>
      <c r="AS879" s="1">
        <v>0</v>
      </c>
      <c r="AT879" s="1">
        <v>0</v>
      </c>
      <c r="AU879" s="1">
        <v>0</v>
      </c>
      <c r="AV879" s="1">
        <v>218771.64</v>
      </c>
      <c r="AW879" s="1">
        <v>86809.14</v>
      </c>
      <c r="AX879" s="1">
        <v>33485.1</v>
      </c>
      <c r="AY879" s="1">
        <v>553976.84</v>
      </c>
      <c r="AZ879" s="1">
        <v>5774097.5</v>
      </c>
      <c r="BA879" s="1">
        <v>86998.53</v>
      </c>
      <c r="BB879" s="1">
        <v>0</v>
      </c>
      <c r="BC879" s="1">
        <v>156269.5</v>
      </c>
    </row>
    <row r="880" spans="1:55" x14ac:dyDescent="0.25">
      <c r="A880" s="10" t="s">
        <v>1772</v>
      </c>
      <c r="B880" s="10" t="s">
        <v>1773</v>
      </c>
      <c r="C880">
        <v>824.46</v>
      </c>
      <c r="D880" s="1">
        <v>9562381.6500000004</v>
      </c>
      <c r="E880" s="1">
        <v>6636359.79</v>
      </c>
      <c r="F880" s="12">
        <v>0.69400699876897298</v>
      </c>
      <c r="G880" s="28">
        <v>1</v>
      </c>
      <c r="H880" s="1">
        <v>168998.98</v>
      </c>
      <c r="I880" s="1">
        <v>2082283.0199999998</v>
      </c>
      <c r="J880" s="1">
        <v>2251282</v>
      </c>
      <c r="K880" s="30">
        <v>0.9</v>
      </c>
      <c r="L880" s="1">
        <v>2309641.87</v>
      </c>
      <c r="M880" s="1">
        <v>461928.37</v>
      </c>
      <c r="N880" s="1">
        <v>251994.37</v>
      </c>
      <c r="O880" s="1">
        <v>111588.75</v>
      </c>
      <c r="P880" s="1">
        <v>75597</v>
      </c>
      <c r="Q880" s="1">
        <v>154710.35999999999</v>
      </c>
      <c r="R880" s="1">
        <v>59607.519999999997</v>
      </c>
      <c r="S880" s="1">
        <v>93192.16</v>
      </c>
      <c r="T880" s="1">
        <v>127970.38</v>
      </c>
      <c r="U880" s="1">
        <v>69957.95</v>
      </c>
      <c r="V880" s="1">
        <v>191097.27</v>
      </c>
      <c r="W880" s="1">
        <v>164822.10999999999</v>
      </c>
      <c r="X880" s="1">
        <v>111824.68</v>
      </c>
      <c r="Y880" s="1">
        <v>4183932.7900000005</v>
      </c>
      <c r="Z880" s="1">
        <v>73586.7</v>
      </c>
      <c r="AA880" s="1">
        <v>103057.49999999999</v>
      </c>
      <c r="AB880" s="1">
        <v>221779.73999999996</v>
      </c>
      <c r="AC880" s="1">
        <v>23909.339999999997</v>
      </c>
      <c r="AD880" s="1">
        <v>470766.66000000003</v>
      </c>
      <c r="AE880" s="1">
        <v>124313.56</v>
      </c>
      <c r="AF880" s="1">
        <v>1011612.4199999999</v>
      </c>
      <c r="AG880" s="1">
        <v>727998.17999999993</v>
      </c>
      <c r="AH880" s="1">
        <v>1868803.13646</v>
      </c>
      <c r="AI880" s="1">
        <v>4625827.2364599993</v>
      </c>
      <c r="AJ880" s="1">
        <v>745451.99</v>
      </c>
      <c r="AK880" s="1">
        <v>3880375.2464600001</v>
      </c>
      <c r="AL880" s="33">
        <v>4551282.0364600001</v>
      </c>
      <c r="AM880" s="1">
        <v>57910.14</v>
      </c>
      <c r="AN880" s="1">
        <v>57910.14</v>
      </c>
      <c r="AO880" s="1">
        <v>60483.92</v>
      </c>
      <c r="AP880" s="1">
        <v>60483.92</v>
      </c>
      <c r="AQ880" s="1">
        <v>1286.8900000000001</v>
      </c>
      <c r="AR880" s="1">
        <v>1286.8900000000001</v>
      </c>
      <c r="AS880" s="1">
        <v>1286.8900000000001</v>
      </c>
      <c r="AT880" s="1">
        <v>1286.8900000000001</v>
      </c>
      <c r="AU880" s="1">
        <v>1930.33</v>
      </c>
      <c r="AV880" s="1">
        <v>375772.46</v>
      </c>
      <c r="AW880" s="1">
        <v>149107.46</v>
      </c>
      <c r="AX880" s="1">
        <v>58420.81</v>
      </c>
      <c r="AY880" s="1">
        <v>827166.74</v>
      </c>
      <c r="AZ880" s="1">
        <v>9562381.6500000004</v>
      </c>
      <c r="BA880" s="1">
        <v>57915.310000000012</v>
      </c>
      <c r="BB880" s="1">
        <v>239.53</v>
      </c>
      <c r="BC880" s="1">
        <v>257144.61000000002</v>
      </c>
    </row>
    <row r="881" spans="1:55" x14ac:dyDescent="0.25">
      <c r="A881" s="10" t="s">
        <v>1774</v>
      </c>
      <c r="B881" s="10" t="s">
        <v>1775</v>
      </c>
      <c r="C881">
        <v>951.99</v>
      </c>
      <c r="D881" s="1">
        <v>12357380.26</v>
      </c>
      <c r="E881" s="1">
        <v>8743024.9600000009</v>
      </c>
      <c r="F881" s="12">
        <v>0.70751443882491649</v>
      </c>
      <c r="G881" s="28">
        <v>1</v>
      </c>
      <c r="H881" s="1">
        <v>180582.84</v>
      </c>
      <c r="I881" s="1">
        <v>2323083.4299999997</v>
      </c>
      <c r="J881" s="1">
        <v>2503666.2699999996</v>
      </c>
      <c r="K881" s="30">
        <v>0.9</v>
      </c>
      <c r="L881" s="1">
        <v>2774928.78</v>
      </c>
      <c r="M881" s="1">
        <v>924883.75</v>
      </c>
      <c r="N881" s="1">
        <v>334116.90000000002</v>
      </c>
      <c r="O881" s="1">
        <v>111137.83</v>
      </c>
      <c r="P881" s="1">
        <v>87287.94</v>
      </c>
      <c r="Q881" s="1">
        <v>289140.47999999998</v>
      </c>
      <c r="R881" s="1">
        <v>68904.100000000006</v>
      </c>
      <c r="S881" s="1">
        <v>121277.47</v>
      </c>
      <c r="T881" s="1">
        <v>111095.17</v>
      </c>
      <c r="U881" s="1">
        <v>80936.75</v>
      </c>
      <c r="V881" s="1">
        <v>165897.63</v>
      </c>
      <c r="W881" s="1">
        <v>143087.32</v>
      </c>
      <c r="X881" s="1">
        <v>145525.26999999999</v>
      </c>
      <c r="Y881" s="1">
        <v>5358219.3899999987</v>
      </c>
      <c r="Z881" s="1">
        <v>85679.1</v>
      </c>
      <c r="AA881" s="1">
        <v>118998.75</v>
      </c>
      <c r="AB881" s="1">
        <v>256085.31</v>
      </c>
      <c r="AC881" s="1">
        <v>27607.71</v>
      </c>
      <c r="AD881" s="1">
        <v>543586.29</v>
      </c>
      <c r="AE881" s="1">
        <v>741600.21</v>
      </c>
      <c r="AF881" s="1">
        <v>1168091.73</v>
      </c>
      <c r="AG881" s="1">
        <v>840607.17</v>
      </c>
      <c r="AH881" s="1">
        <v>2337149.21049</v>
      </c>
      <c r="AI881" s="1">
        <v>6119405.48049</v>
      </c>
      <c r="AJ881" s="1">
        <v>860760.79</v>
      </c>
      <c r="AK881" s="1">
        <v>5258644.690489999</v>
      </c>
      <c r="AL881" s="33">
        <v>6033329.400489999</v>
      </c>
      <c r="AM881" s="1">
        <v>70779.06</v>
      </c>
      <c r="AN881" s="1">
        <v>70779.06</v>
      </c>
      <c r="AO881" s="1">
        <v>73352.84</v>
      </c>
      <c r="AP881" s="1">
        <v>73352.84</v>
      </c>
      <c r="AQ881" s="1">
        <v>643.44000000000005</v>
      </c>
      <c r="AR881" s="1">
        <v>643.44000000000005</v>
      </c>
      <c r="AS881" s="1">
        <v>643.44000000000005</v>
      </c>
      <c r="AT881" s="1">
        <v>643.44000000000005</v>
      </c>
      <c r="AU881" s="1">
        <v>643.44000000000005</v>
      </c>
      <c r="AV881" s="1">
        <v>434326.05</v>
      </c>
      <c r="AW881" s="1">
        <v>172341.67</v>
      </c>
      <c r="AX881" s="1">
        <v>67682.649999999994</v>
      </c>
      <c r="AY881" s="1">
        <v>965831.37000000011</v>
      </c>
      <c r="AZ881" s="1">
        <v>12357380.26</v>
      </c>
      <c r="BA881" s="1">
        <v>64955.090000000004</v>
      </c>
      <c r="BB881" s="1">
        <v>84.37</v>
      </c>
      <c r="BC881" s="1">
        <v>208617.15</v>
      </c>
    </row>
    <row r="882" spans="1:55" x14ac:dyDescent="0.25">
      <c r="A882" s="10" t="s">
        <v>1776</v>
      </c>
      <c r="B882" s="10" t="s">
        <v>1777</v>
      </c>
      <c r="C882">
        <v>1534.88</v>
      </c>
      <c r="D882" s="1">
        <v>18784229.039999999</v>
      </c>
      <c r="E882" s="1">
        <v>14456300.32</v>
      </c>
      <c r="F882" s="12">
        <v>0.76959774549256676</v>
      </c>
      <c r="G882" s="28">
        <v>2</v>
      </c>
      <c r="H882" s="1">
        <v>75867.75</v>
      </c>
      <c r="I882" s="1">
        <v>3887608.41</v>
      </c>
      <c r="J882" s="1">
        <v>3963476.16</v>
      </c>
      <c r="K882" s="30">
        <v>0.9</v>
      </c>
      <c r="L882" s="1">
        <v>4412357.8499999996</v>
      </c>
      <c r="M882" s="1">
        <v>1064279.48</v>
      </c>
      <c r="N882" s="1">
        <v>489804.79</v>
      </c>
      <c r="O882" s="1">
        <v>199382.45</v>
      </c>
      <c r="P882" s="1">
        <v>144623.14000000001</v>
      </c>
      <c r="Q882" s="1">
        <v>342061.92</v>
      </c>
      <c r="R882" s="1">
        <v>111012.17</v>
      </c>
      <c r="S882" s="1">
        <v>180256.62</v>
      </c>
      <c r="T882" s="1">
        <v>220784.07</v>
      </c>
      <c r="U882" s="1">
        <v>130213.71</v>
      </c>
      <c r="V882" s="1">
        <v>329695.28999999998</v>
      </c>
      <c r="W882" s="1">
        <v>284363.42</v>
      </c>
      <c r="X882" s="1">
        <v>216296.51</v>
      </c>
      <c r="Y882" s="1">
        <v>8125131.4199999999</v>
      </c>
      <c r="Z882" s="1">
        <v>137457</v>
      </c>
      <c r="AA882" s="1">
        <v>191860</v>
      </c>
      <c r="AB882" s="1">
        <v>412882.72</v>
      </c>
      <c r="AC882" s="1">
        <v>44511.519999999997</v>
      </c>
      <c r="AD882" s="1">
        <v>876416.48</v>
      </c>
      <c r="AE882" s="1">
        <v>522003.4</v>
      </c>
      <c r="AF882" s="1">
        <v>1883297.7599999998</v>
      </c>
      <c r="AG882" s="1">
        <v>1355299.0399999998</v>
      </c>
      <c r="AH882" s="1">
        <v>3650917.6078799991</v>
      </c>
      <c r="AI882" s="1">
        <v>9074645.5278799981</v>
      </c>
      <c r="AJ882" s="1">
        <v>1387792.44</v>
      </c>
      <c r="AK882" s="1">
        <v>7686853.0878800005</v>
      </c>
      <c r="AL882" s="33">
        <v>8935866.27788</v>
      </c>
      <c r="AM882" s="1">
        <v>155070.48000000001</v>
      </c>
      <c r="AN882" s="1">
        <v>155070.48000000001</v>
      </c>
      <c r="AO882" s="1">
        <v>161504.94</v>
      </c>
      <c r="AP882" s="1">
        <v>161504.94</v>
      </c>
      <c r="AQ882" s="1">
        <v>643.44000000000005</v>
      </c>
      <c r="AR882" s="1">
        <v>643.44000000000005</v>
      </c>
      <c r="AS882" s="1">
        <v>643.44000000000005</v>
      </c>
      <c r="AT882" s="1">
        <v>643.44000000000005</v>
      </c>
      <c r="AU882" s="1">
        <v>643.44000000000005</v>
      </c>
      <c r="AV882" s="1">
        <v>700069.24</v>
      </c>
      <c r="AW882" s="1">
        <v>277789.24</v>
      </c>
      <c r="AX882" s="1">
        <v>109004.69</v>
      </c>
      <c r="AY882" s="1">
        <v>1723231.2099999997</v>
      </c>
      <c r="AZ882" s="1">
        <v>18784229.039999999</v>
      </c>
      <c r="BA882" s="1">
        <v>200693.7</v>
      </c>
      <c r="BB882" s="1">
        <v>95.52000000000001</v>
      </c>
      <c r="BC882" s="1">
        <v>429084.87999999995</v>
      </c>
    </row>
    <row r="883" spans="1:55" x14ac:dyDescent="0.25">
      <c r="A883" s="144" t="s">
        <v>1947</v>
      </c>
      <c r="B883" s="27" t="s">
        <v>1948</v>
      </c>
      <c r="C883">
        <v>5</v>
      </c>
      <c r="D883" s="1">
        <v>63545.77</v>
      </c>
      <c r="E883" s="1">
        <v>28900.47</v>
      </c>
      <c r="F883" s="12">
        <v>0.45479769935906045</v>
      </c>
      <c r="G883" s="28">
        <v>1</v>
      </c>
      <c r="H883" s="1">
        <v>6563.83</v>
      </c>
      <c r="I883" s="1">
        <v>22545.9</v>
      </c>
      <c r="J883" s="1">
        <v>29109.730000000003</v>
      </c>
      <c r="K883" s="30">
        <v>0.9</v>
      </c>
      <c r="L883" s="1">
        <v>15474.88</v>
      </c>
      <c r="M883" s="1">
        <v>5157.7700000000004</v>
      </c>
      <c r="N883" s="1">
        <v>1406.8</v>
      </c>
      <c r="O883" s="1">
        <v>0</v>
      </c>
      <c r="P883" s="1">
        <v>492.32</v>
      </c>
      <c r="Q883" s="1">
        <v>1521.79</v>
      </c>
      <c r="R883" s="1">
        <v>0</v>
      </c>
      <c r="S883" s="1">
        <v>510.64</v>
      </c>
      <c r="T883" s="1">
        <v>0</v>
      </c>
      <c r="U883" s="1">
        <v>255.32</v>
      </c>
      <c r="V883" s="1">
        <v>0</v>
      </c>
      <c r="W883" s="1">
        <v>0</v>
      </c>
      <c r="X883" s="1">
        <v>612.73</v>
      </c>
      <c r="Y883" s="1">
        <v>25432.25</v>
      </c>
      <c r="Z883" s="1">
        <v>450</v>
      </c>
      <c r="AA883" s="1">
        <v>625</v>
      </c>
      <c r="AB883" s="1">
        <v>1345</v>
      </c>
      <c r="AC883" s="1">
        <v>145</v>
      </c>
      <c r="AD883" s="1">
        <v>1427.5</v>
      </c>
      <c r="AE883" s="1">
        <v>3895</v>
      </c>
      <c r="AF883" s="1">
        <v>6135</v>
      </c>
      <c r="AG883" s="1">
        <v>4415</v>
      </c>
      <c r="AH883" s="1">
        <v>12284.198999999999</v>
      </c>
      <c r="AI883" s="1">
        <v>30721.699000000001</v>
      </c>
      <c r="AJ883" s="1">
        <v>4520.8500000000004</v>
      </c>
      <c r="AK883" s="1">
        <v>26200.849000000002</v>
      </c>
      <c r="AL883" s="33">
        <v>30269.609000000004</v>
      </c>
      <c r="AM883" s="1">
        <v>1286.8900000000001</v>
      </c>
      <c r="AN883" s="1">
        <v>1286.8900000000001</v>
      </c>
      <c r="AO883" s="1">
        <v>1286.8900000000001</v>
      </c>
      <c r="AP883" s="1">
        <v>1286.8900000000001</v>
      </c>
      <c r="AQ883" s="1">
        <v>0</v>
      </c>
      <c r="AR883" s="1">
        <v>0</v>
      </c>
      <c r="AS883" s="1">
        <v>0</v>
      </c>
      <c r="AT883" s="1">
        <v>0</v>
      </c>
      <c r="AU883" s="1">
        <v>0</v>
      </c>
      <c r="AV883" s="1">
        <v>1930.33</v>
      </c>
      <c r="AW883" s="1">
        <v>765.96</v>
      </c>
      <c r="AX883" s="1">
        <v>0</v>
      </c>
      <c r="AY883" s="1">
        <v>7843.85</v>
      </c>
      <c r="AZ883" s="1">
        <v>63545.77</v>
      </c>
      <c r="BA883" s="1">
        <v>979.32</v>
      </c>
      <c r="BB883" s="1">
        <v>0</v>
      </c>
      <c r="BC883" s="1">
        <v>376.76</v>
      </c>
    </row>
    <row r="884" spans="1:55" x14ac:dyDescent="0.25">
      <c r="A884" s="143" t="s">
        <v>1778</v>
      </c>
      <c r="B884" s="10" t="s">
        <v>1779</v>
      </c>
      <c r="C884">
        <v>35.299999999999997</v>
      </c>
      <c r="D884" s="1">
        <v>495716.86</v>
      </c>
      <c r="E884" s="1">
        <v>249896.94</v>
      </c>
      <c r="F884" s="12">
        <v>0.50411224665628684</v>
      </c>
      <c r="G884" s="28">
        <v>1</v>
      </c>
      <c r="H884" s="1">
        <v>42916.24</v>
      </c>
      <c r="I884" s="1">
        <v>200325.25999999998</v>
      </c>
      <c r="J884" s="1">
        <v>243241.49999999997</v>
      </c>
      <c r="K884" s="30">
        <v>0.9</v>
      </c>
      <c r="L884" s="1">
        <v>108914.65</v>
      </c>
      <c r="M884" s="1">
        <v>32378.22</v>
      </c>
      <c r="N884" s="1">
        <v>11506.47</v>
      </c>
      <c r="O884" s="1">
        <v>4039.86</v>
      </c>
      <c r="P884" s="1">
        <v>3823.87</v>
      </c>
      <c r="Q884" s="1">
        <v>9515.48</v>
      </c>
      <c r="R884" s="1">
        <v>2187.4299999999998</v>
      </c>
      <c r="S884" s="1">
        <v>4085.13</v>
      </c>
      <c r="T884" s="1">
        <v>4218.8</v>
      </c>
      <c r="U884" s="1">
        <v>2808.53</v>
      </c>
      <c r="V884" s="1">
        <v>6299.91</v>
      </c>
      <c r="W884" s="1">
        <v>5433.69</v>
      </c>
      <c r="X884" s="1">
        <v>4901.8999999999996</v>
      </c>
      <c r="Y884" s="1">
        <v>200113.93999999997</v>
      </c>
      <c r="Z884" s="1">
        <v>3177</v>
      </c>
      <c r="AA884" s="1">
        <v>4412.5</v>
      </c>
      <c r="AB884" s="1">
        <v>9495.7000000000007</v>
      </c>
      <c r="AC884" s="1">
        <v>1023.7</v>
      </c>
      <c r="AD884" s="1">
        <v>20156.3</v>
      </c>
      <c r="AE884" s="1">
        <v>21609.250000000004</v>
      </c>
      <c r="AF884" s="1">
        <v>43313.100000000006</v>
      </c>
      <c r="AG884" s="1">
        <v>31169.9</v>
      </c>
      <c r="AH884" s="1">
        <v>97363.185299999983</v>
      </c>
      <c r="AI884" s="1">
        <v>231720.63529999999</v>
      </c>
      <c r="AJ884" s="1">
        <v>31917.200000000001</v>
      </c>
      <c r="AK884" s="1">
        <v>199803.43529999998</v>
      </c>
      <c r="AL884" s="33">
        <v>228528.91529999999</v>
      </c>
      <c r="AM884" s="1">
        <v>10295.129999999999</v>
      </c>
      <c r="AN884" s="1">
        <v>10295.129999999999</v>
      </c>
      <c r="AO884" s="1">
        <v>10938.58</v>
      </c>
      <c r="AP884" s="1">
        <v>10938.58</v>
      </c>
      <c r="AQ884" s="1">
        <v>0</v>
      </c>
      <c r="AR884" s="1">
        <v>0</v>
      </c>
      <c r="AS884" s="1">
        <v>0</v>
      </c>
      <c r="AT884" s="1">
        <v>0</v>
      </c>
      <c r="AU884" s="1">
        <v>0</v>
      </c>
      <c r="AV884" s="1">
        <v>16086.15</v>
      </c>
      <c r="AW884" s="1">
        <v>6383.02</v>
      </c>
      <c r="AX884" s="1">
        <v>2137.34</v>
      </c>
      <c r="AY884" s="1">
        <v>67073.929999999993</v>
      </c>
      <c r="AZ884" s="1">
        <v>495716.86</v>
      </c>
      <c r="BA884" s="1">
        <v>23836.94</v>
      </c>
      <c r="BB884" s="1">
        <v>0</v>
      </c>
      <c r="BC884" s="1">
        <v>9549.86</v>
      </c>
    </row>
    <row r="885" spans="1:55" x14ac:dyDescent="0.25">
      <c r="A885" s="10" t="s">
        <v>1780</v>
      </c>
      <c r="B885" s="10" t="s">
        <v>1781</v>
      </c>
      <c r="C885">
        <v>805.25</v>
      </c>
      <c r="D885" s="1">
        <v>10400391.449999999</v>
      </c>
      <c r="E885" s="1">
        <v>6766775.4700000007</v>
      </c>
      <c r="F885" s="12">
        <v>0.65062699827514681</v>
      </c>
      <c r="G885" s="28">
        <v>1</v>
      </c>
      <c r="H885" s="1">
        <v>355003.24</v>
      </c>
      <c r="I885" s="1">
        <v>3336580.12</v>
      </c>
      <c r="J885" s="1">
        <v>3691583.3600000003</v>
      </c>
      <c r="K885" s="30">
        <v>0.9</v>
      </c>
      <c r="L885" s="1">
        <v>2406424.8199999998</v>
      </c>
      <c r="M885" s="1">
        <v>584987.67000000004</v>
      </c>
      <c r="N885" s="1">
        <v>257328.55</v>
      </c>
      <c r="O885" s="1">
        <v>103731.09</v>
      </c>
      <c r="P885" s="1">
        <v>81918.03</v>
      </c>
      <c r="Q885" s="1">
        <v>181546.73</v>
      </c>
      <c r="R885" s="1">
        <v>57420.09</v>
      </c>
      <c r="S885" s="1">
        <v>94724.09</v>
      </c>
      <c r="T885" s="1">
        <v>114610.84</v>
      </c>
      <c r="U885" s="1">
        <v>68170.7</v>
      </c>
      <c r="V885" s="1">
        <v>171147.55</v>
      </c>
      <c r="W885" s="1">
        <v>147615.4</v>
      </c>
      <c r="X885" s="1">
        <v>113662.89</v>
      </c>
      <c r="Y885" s="1">
        <v>4383288.4499999983</v>
      </c>
      <c r="Z885" s="1">
        <v>72000</v>
      </c>
      <c r="AA885" s="1">
        <v>100656.25</v>
      </c>
      <c r="AB885" s="1">
        <v>216612.25</v>
      </c>
      <c r="AC885" s="1">
        <v>23352.25</v>
      </c>
      <c r="AD885" s="1">
        <v>459797.75</v>
      </c>
      <c r="AE885" s="1">
        <v>282333.5</v>
      </c>
      <c r="AF885" s="1">
        <v>988041.75</v>
      </c>
      <c r="AG885" s="1">
        <v>711035.75</v>
      </c>
      <c r="AH885" s="1">
        <v>2048181.7027499999</v>
      </c>
      <c r="AI885" s="1">
        <v>4902011.2027500002</v>
      </c>
      <c r="AJ885" s="1">
        <v>728082.89</v>
      </c>
      <c r="AK885" s="1">
        <v>4173928.31275</v>
      </c>
      <c r="AL885" s="33">
        <v>4829202.9127500001</v>
      </c>
      <c r="AM885" s="1">
        <v>147349.13</v>
      </c>
      <c r="AN885" s="1">
        <v>147349.13</v>
      </c>
      <c r="AO885" s="1">
        <v>153140.14000000001</v>
      </c>
      <c r="AP885" s="1">
        <v>153140.14000000001</v>
      </c>
      <c r="AQ885" s="1">
        <v>3217.23</v>
      </c>
      <c r="AR885" s="1">
        <v>3217.23</v>
      </c>
      <c r="AS885" s="1">
        <v>3217.23</v>
      </c>
      <c r="AT885" s="1">
        <v>3217.23</v>
      </c>
      <c r="AU885" s="1">
        <v>3860.67</v>
      </c>
      <c r="AV885" s="1">
        <v>367407.66</v>
      </c>
      <c r="AW885" s="1">
        <v>145788.29</v>
      </c>
      <c r="AX885" s="1">
        <v>56995.92</v>
      </c>
      <c r="AY885" s="1">
        <v>1187900</v>
      </c>
      <c r="AZ885" s="1">
        <v>10400391.449999999</v>
      </c>
      <c r="BA885" s="1">
        <v>275051.42</v>
      </c>
      <c r="BB885" s="1">
        <v>1270.23</v>
      </c>
      <c r="BC885" s="1">
        <v>293555.3</v>
      </c>
    </row>
    <row r="886" spans="1:55" x14ac:dyDescent="0.25">
      <c r="A886" s="10" t="s">
        <v>1782</v>
      </c>
      <c r="B886" s="10" t="s">
        <v>1783</v>
      </c>
      <c r="C886">
        <v>1210.04</v>
      </c>
      <c r="D886" s="1">
        <v>16178548.359999999</v>
      </c>
      <c r="E886" s="1">
        <v>10953725.310000001</v>
      </c>
      <c r="F886" s="12">
        <v>0.67705241942979866</v>
      </c>
      <c r="G886" s="28">
        <v>1</v>
      </c>
      <c r="H886" s="1">
        <v>450110.54</v>
      </c>
      <c r="I886" s="1">
        <v>8969360.6300000008</v>
      </c>
      <c r="J886" s="1">
        <v>9419471.1699999999</v>
      </c>
      <c r="K886" s="30">
        <v>0.9</v>
      </c>
      <c r="L886" s="1">
        <v>3722286.64</v>
      </c>
      <c r="M886" s="1">
        <v>897292.24</v>
      </c>
      <c r="N886" s="1">
        <v>386054.87</v>
      </c>
      <c r="O886" s="1">
        <v>156858.60999999999</v>
      </c>
      <c r="P886" s="1">
        <v>129703.13</v>
      </c>
      <c r="Q886" s="1">
        <v>269708.26</v>
      </c>
      <c r="R886" s="1">
        <v>86950.42</v>
      </c>
      <c r="S886" s="1">
        <v>141958.47</v>
      </c>
      <c r="T886" s="1">
        <v>173674.09</v>
      </c>
      <c r="U886" s="1">
        <v>102639.03999999999</v>
      </c>
      <c r="V886" s="1">
        <v>259346.29</v>
      </c>
      <c r="W886" s="1">
        <v>223687.15</v>
      </c>
      <c r="X886" s="1">
        <v>170341.16</v>
      </c>
      <c r="Y886" s="1">
        <v>6720500.3700000001</v>
      </c>
      <c r="Z886" s="1">
        <v>107846.09999999999</v>
      </c>
      <c r="AA886" s="1">
        <v>151255</v>
      </c>
      <c r="AB886" s="1">
        <v>325500.76</v>
      </c>
      <c r="AC886" s="1">
        <v>35091.159999999996</v>
      </c>
      <c r="AD886" s="1">
        <v>690932.84</v>
      </c>
      <c r="AE886" s="1">
        <v>410442.03</v>
      </c>
      <c r="AF886" s="1">
        <v>1484719.0799999998</v>
      </c>
      <c r="AG886" s="1">
        <v>1068465.32</v>
      </c>
      <c r="AH886" s="1">
        <v>3217168.7030399996</v>
      </c>
      <c r="AI886" s="1">
        <v>7491420.9930399992</v>
      </c>
      <c r="AJ886" s="1">
        <v>1094081.8600000001</v>
      </c>
      <c r="AK886" s="1">
        <v>6397339.1330399988</v>
      </c>
      <c r="AL886" s="33">
        <v>7382012.8030399987</v>
      </c>
      <c r="AM886" s="1">
        <v>298558.94</v>
      </c>
      <c r="AN886" s="1">
        <v>298558.94</v>
      </c>
      <c r="AO886" s="1">
        <v>310784.40999999997</v>
      </c>
      <c r="AP886" s="1">
        <v>310784.40999999997</v>
      </c>
      <c r="AQ886" s="1">
        <v>0</v>
      </c>
      <c r="AR886" s="1">
        <v>0</v>
      </c>
      <c r="AS886" s="1">
        <v>0</v>
      </c>
      <c r="AT886" s="1">
        <v>0</v>
      </c>
      <c r="AU886" s="1">
        <v>0</v>
      </c>
      <c r="AV886" s="1">
        <v>552076.66</v>
      </c>
      <c r="AW886" s="1">
        <v>219065.41</v>
      </c>
      <c r="AX886" s="1">
        <v>86206.32</v>
      </c>
      <c r="AY886" s="1">
        <v>2076035.0899999999</v>
      </c>
      <c r="AZ886" s="1">
        <v>16178548.359999999</v>
      </c>
      <c r="BA886" s="1">
        <v>992827.34000000008</v>
      </c>
      <c r="BB886" s="1">
        <v>0</v>
      </c>
      <c r="BC886" s="1">
        <v>626841.45000000007</v>
      </c>
    </row>
    <row r="887" spans="1:55" x14ac:dyDescent="0.25">
      <c r="A887" s="10" t="s">
        <v>1784</v>
      </c>
      <c r="B887" s="10" t="s">
        <v>1785</v>
      </c>
      <c r="C887">
        <v>885.03</v>
      </c>
      <c r="D887" s="1">
        <v>12207120.91</v>
      </c>
      <c r="E887" s="1">
        <v>8752254.2300000004</v>
      </c>
      <c r="F887" s="12">
        <v>0.71697940034576102</v>
      </c>
      <c r="G887" s="28">
        <v>1</v>
      </c>
      <c r="H887" s="1">
        <v>162766.54</v>
      </c>
      <c r="I887" s="1">
        <v>6201540.96</v>
      </c>
      <c r="J887" s="1">
        <v>6364307.5</v>
      </c>
      <c r="K887" s="30">
        <v>0.9</v>
      </c>
      <c r="L887" s="1">
        <v>2798260.93</v>
      </c>
      <c r="M887" s="1">
        <v>674231.49</v>
      </c>
      <c r="N887" s="1">
        <v>282395.23</v>
      </c>
      <c r="O887" s="1">
        <v>114334.77</v>
      </c>
      <c r="P887" s="1">
        <v>99239.99</v>
      </c>
      <c r="Q887" s="1">
        <v>196687.74</v>
      </c>
      <c r="R887" s="1">
        <v>63982.38</v>
      </c>
      <c r="S887" s="1">
        <v>103660.32</v>
      </c>
      <c r="T887" s="1">
        <v>126564.12</v>
      </c>
      <c r="U887" s="1">
        <v>74809.05</v>
      </c>
      <c r="V887" s="1">
        <v>188997.3</v>
      </c>
      <c r="W887" s="1">
        <v>163010.88</v>
      </c>
      <c r="X887" s="1">
        <v>124385.81</v>
      </c>
      <c r="Y887" s="1">
        <v>5010560.01</v>
      </c>
      <c r="Z887" s="1">
        <v>78850.799999999988</v>
      </c>
      <c r="AA887" s="1">
        <v>110628.75</v>
      </c>
      <c r="AB887" s="1">
        <v>238073.07</v>
      </c>
      <c r="AC887" s="1">
        <v>25665.869999999995</v>
      </c>
      <c r="AD887" s="1">
        <v>505352.13</v>
      </c>
      <c r="AE887" s="1">
        <v>300576.18</v>
      </c>
      <c r="AF887" s="1">
        <v>1085931.81</v>
      </c>
      <c r="AG887" s="1">
        <v>781481.49</v>
      </c>
      <c r="AH887" s="1">
        <v>2445384.5985299991</v>
      </c>
      <c r="AI887" s="1">
        <v>5571944.6985299997</v>
      </c>
      <c r="AJ887" s="1">
        <v>800217.57</v>
      </c>
      <c r="AK887" s="1">
        <v>4771727.1285299985</v>
      </c>
      <c r="AL887" s="33">
        <v>5491922.9385299981</v>
      </c>
      <c r="AM887" s="1">
        <v>262525.96000000002</v>
      </c>
      <c r="AN887" s="1">
        <v>262525.96000000002</v>
      </c>
      <c r="AO887" s="1">
        <v>273464.55</v>
      </c>
      <c r="AP887" s="1">
        <v>273464.55</v>
      </c>
      <c r="AQ887" s="1">
        <v>1286.8900000000001</v>
      </c>
      <c r="AR887" s="1">
        <v>1286.8900000000001</v>
      </c>
      <c r="AS887" s="1">
        <v>1286.8900000000001</v>
      </c>
      <c r="AT887" s="1">
        <v>1286.8900000000001</v>
      </c>
      <c r="AU887" s="1">
        <v>1286.8900000000001</v>
      </c>
      <c r="AV887" s="1">
        <v>403440.64000000001</v>
      </c>
      <c r="AW887" s="1">
        <v>160086.26</v>
      </c>
      <c r="AX887" s="1">
        <v>62695.51</v>
      </c>
      <c r="AY887" s="1">
        <v>1704637.8799999994</v>
      </c>
      <c r="AZ887" s="1">
        <v>12207120.91</v>
      </c>
      <c r="BA887" s="1">
        <v>1038626.01</v>
      </c>
      <c r="BB887" s="1">
        <v>1246.81</v>
      </c>
      <c r="BC887" s="1">
        <v>417934.42999999993</v>
      </c>
    </row>
    <row r="888" spans="1:55" x14ac:dyDescent="0.25">
      <c r="A888" s="10" t="s">
        <v>1786</v>
      </c>
      <c r="B888" s="10" t="s">
        <v>1787</v>
      </c>
      <c r="C888">
        <v>358.79</v>
      </c>
      <c r="D888" s="1">
        <v>4793538.87</v>
      </c>
      <c r="E888" s="1">
        <v>3751530.63</v>
      </c>
      <c r="F888" s="12">
        <v>0.78262234473129444</v>
      </c>
      <c r="G888" s="28">
        <v>2</v>
      </c>
      <c r="H888" s="1">
        <v>23250.98</v>
      </c>
      <c r="I888" s="1">
        <v>1895099.1700000002</v>
      </c>
      <c r="J888" s="1">
        <v>1918350.1500000001</v>
      </c>
      <c r="K888" s="30">
        <v>0.9</v>
      </c>
      <c r="L888" s="1">
        <v>1107519.53</v>
      </c>
      <c r="M888" s="1">
        <v>265666.62</v>
      </c>
      <c r="N888" s="1">
        <v>113217.63</v>
      </c>
      <c r="O888" s="1">
        <v>45679.74</v>
      </c>
      <c r="P888" s="1">
        <v>38556.54</v>
      </c>
      <c r="Q888" s="1">
        <v>78543.44</v>
      </c>
      <c r="R888" s="1">
        <v>25155.46</v>
      </c>
      <c r="S888" s="1">
        <v>41872.639999999999</v>
      </c>
      <c r="T888" s="1">
        <v>50625.64</v>
      </c>
      <c r="U888" s="1">
        <v>30127.87</v>
      </c>
      <c r="V888" s="1">
        <v>75598.92</v>
      </c>
      <c r="W888" s="1">
        <v>65204.35</v>
      </c>
      <c r="X888" s="1">
        <v>50244.51</v>
      </c>
      <c r="Y888" s="1">
        <v>1988012.8899999997</v>
      </c>
      <c r="Z888" s="1">
        <v>32081.399999999994</v>
      </c>
      <c r="AA888" s="1">
        <v>44848.75</v>
      </c>
      <c r="AB888" s="1">
        <v>96514.50999999998</v>
      </c>
      <c r="AC888" s="1">
        <v>10404.91</v>
      </c>
      <c r="AD888" s="1">
        <v>204869.09</v>
      </c>
      <c r="AE888" s="1">
        <v>120126.97999999998</v>
      </c>
      <c r="AF888" s="1">
        <v>440235.32999999996</v>
      </c>
      <c r="AG888" s="1">
        <v>316811.56999999995</v>
      </c>
      <c r="AH888" s="1">
        <v>953374.23429000005</v>
      </c>
      <c r="AI888" s="1">
        <v>2219266.7742900001</v>
      </c>
      <c r="AJ888" s="1">
        <v>324407.15000000002</v>
      </c>
      <c r="AK888" s="1">
        <v>1894859.6242899997</v>
      </c>
      <c r="AL888" s="33">
        <v>2186826.0542899999</v>
      </c>
      <c r="AM888" s="1">
        <v>89438.99</v>
      </c>
      <c r="AN888" s="1">
        <v>89438.99</v>
      </c>
      <c r="AO888" s="1">
        <v>93299.67</v>
      </c>
      <c r="AP888" s="1">
        <v>93299.67</v>
      </c>
      <c r="AQ888" s="1">
        <v>0</v>
      </c>
      <c r="AR888" s="1">
        <v>0</v>
      </c>
      <c r="AS888" s="1">
        <v>0</v>
      </c>
      <c r="AT888" s="1">
        <v>0</v>
      </c>
      <c r="AU888" s="1">
        <v>0</v>
      </c>
      <c r="AV888" s="1">
        <v>163435.28</v>
      </c>
      <c r="AW888" s="1">
        <v>64851.53</v>
      </c>
      <c r="AX888" s="1">
        <v>24935.71</v>
      </c>
      <c r="AY888" s="1">
        <v>618699.84</v>
      </c>
      <c r="AZ888" s="1">
        <v>4793538.87</v>
      </c>
      <c r="BA888" s="1">
        <v>183165.17</v>
      </c>
      <c r="BB888" s="1">
        <v>0</v>
      </c>
      <c r="BC888" s="1">
        <v>116812.96</v>
      </c>
    </row>
    <row r="889" spans="1:55" x14ac:dyDescent="0.25">
      <c r="A889" s="10" t="s">
        <v>1788</v>
      </c>
      <c r="B889" s="10" t="s">
        <v>1789</v>
      </c>
      <c r="C889">
        <v>201.8</v>
      </c>
      <c r="D889" s="1">
        <v>2581101.34</v>
      </c>
      <c r="E889" s="1">
        <v>2117554.04</v>
      </c>
      <c r="F889" s="12">
        <v>0.82040716774026401</v>
      </c>
      <c r="G889" s="28">
        <v>2</v>
      </c>
      <c r="H889" s="1">
        <v>8390.17</v>
      </c>
      <c r="I889" s="1">
        <v>1023244.88</v>
      </c>
      <c r="J889" s="1">
        <v>1031635.05</v>
      </c>
      <c r="K889" s="30">
        <v>0.9</v>
      </c>
      <c r="L889" s="1">
        <v>595683.75</v>
      </c>
      <c r="M889" s="1">
        <v>146234.47</v>
      </c>
      <c r="N889" s="1">
        <v>63678.58</v>
      </c>
      <c r="O889" s="1">
        <v>25518.06</v>
      </c>
      <c r="P889" s="1">
        <v>20220.72</v>
      </c>
      <c r="Q889" s="1">
        <v>44456.93</v>
      </c>
      <c r="R889" s="1">
        <v>13671.45</v>
      </c>
      <c r="S889" s="1">
        <v>23489.53</v>
      </c>
      <c r="T889" s="1">
        <v>28125.360000000001</v>
      </c>
      <c r="U889" s="1">
        <v>16851.18</v>
      </c>
      <c r="V889" s="1">
        <v>41999.4</v>
      </c>
      <c r="W889" s="1">
        <v>36224.639999999999</v>
      </c>
      <c r="X889" s="1">
        <v>28185.94</v>
      </c>
      <c r="Y889" s="1">
        <v>1084340.01</v>
      </c>
      <c r="Z889" s="1">
        <v>17877.599999999999</v>
      </c>
      <c r="AA889" s="1">
        <v>25225</v>
      </c>
      <c r="AB889" s="1">
        <v>54284.2</v>
      </c>
      <c r="AC889" s="1">
        <v>5852.2</v>
      </c>
      <c r="AD889" s="1">
        <v>115227.8</v>
      </c>
      <c r="AE889" s="1">
        <v>71894.899999999994</v>
      </c>
      <c r="AF889" s="1">
        <v>247608.59999999998</v>
      </c>
      <c r="AG889" s="1">
        <v>178189.4</v>
      </c>
      <c r="AH889" s="1">
        <v>506795.60579999996</v>
      </c>
      <c r="AI889" s="1">
        <v>1222955.3058</v>
      </c>
      <c r="AJ889" s="1">
        <v>182461.5</v>
      </c>
      <c r="AK889" s="1">
        <v>1040493.8058</v>
      </c>
      <c r="AL889" s="33">
        <v>1204709.1558000001</v>
      </c>
      <c r="AM889" s="1">
        <v>36676.42</v>
      </c>
      <c r="AN889" s="1">
        <v>36676.42</v>
      </c>
      <c r="AO889" s="1">
        <v>37963.31</v>
      </c>
      <c r="AP889" s="1">
        <v>37963.31</v>
      </c>
      <c r="AQ889" s="1">
        <v>0</v>
      </c>
      <c r="AR889" s="1">
        <v>0</v>
      </c>
      <c r="AS889" s="1">
        <v>0</v>
      </c>
      <c r="AT889" s="1">
        <v>0</v>
      </c>
      <c r="AU889" s="1">
        <v>0</v>
      </c>
      <c r="AV889" s="1">
        <v>92012.77</v>
      </c>
      <c r="AW889" s="1">
        <v>36510.9</v>
      </c>
      <c r="AX889" s="1">
        <v>14248.98</v>
      </c>
      <c r="AY889" s="1">
        <v>292052.11</v>
      </c>
      <c r="AZ889" s="1">
        <v>2581101.34</v>
      </c>
      <c r="BA889" s="1">
        <v>71094.319999999992</v>
      </c>
      <c r="BB889" s="1">
        <v>0</v>
      </c>
      <c r="BC889" s="1">
        <v>46837.789999999994</v>
      </c>
    </row>
    <row r="890" spans="1:55" x14ac:dyDescent="0.25">
      <c r="A890" s="10" t="s">
        <v>1790</v>
      </c>
      <c r="B890" s="10" t="s">
        <v>1791</v>
      </c>
      <c r="C890">
        <v>1093.8800000000001</v>
      </c>
      <c r="D890" s="1">
        <v>15227933.4</v>
      </c>
      <c r="E890" s="1">
        <v>11223600.130000001</v>
      </c>
      <c r="F890" s="12">
        <v>0.73704026903611231</v>
      </c>
      <c r="G890" s="28">
        <v>2</v>
      </c>
      <c r="H890" s="1">
        <v>125973.43</v>
      </c>
      <c r="I890" s="1">
        <v>7520094.6600000001</v>
      </c>
      <c r="J890" s="1">
        <v>7646068.0899999999</v>
      </c>
      <c r="K890" s="30">
        <v>0.9</v>
      </c>
      <c r="L890" s="1">
        <v>3486067.45</v>
      </c>
      <c r="M890" s="1">
        <v>832045.76</v>
      </c>
      <c r="N890" s="1">
        <v>348236.64</v>
      </c>
      <c r="O890" s="1">
        <v>142647.63</v>
      </c>
      <c r="P890" s="1">
        <v>124504.53</v>
      </c>
      <c r="Q890" s="1">
        <v>241726.05</v>
      </c>
      <c r="R890" s="1">
        <v>78747.55</v>
      </c>
      <c r="S890" s="1">
        <v>128171.14</v>
      </c>
      <c r="T890" s="1">
        <v>158205.15</v>
      </c>
      <c r="U890" s="1">
        <v>92681.52</v>
      </c>
      <c r="V890" s="1">
        <v>236246.62</v>
      </c>
      <c r="W890" s="1">
        <v>203763.6</v>
      </c>
      <c r="X890" s="1">
        <v>153797.23000000001</v>
      </c>
      <c r="Y890" s="1">
        <v>6226840.8699999992</v>
      </c>
      <c r="Z890" s="1">
        <v>97692.3</v>
      </c>
      <c r="AA890" s="1">
        <v>136735</v>
      </c>
      <c r="AB890" s="1">
        <v>294253.71999999997</v>
      </c>
      <c r="AC890" s="1">
        <v>31722.519999999997</v>
      </c>
      <c r="AD890" s="1">
        <v>624605.4800000001</v>
      </c>
      <c r="AE890" s="1">
        <v>361511.32</v>
      </c>
      <c r="AF890" s="1">
        <v>1342190.76</v>
      </c>
      <c r="AG890" s="1">
        <v>965896.04</v>
      </c>
      <c r="AH890" s="1">
        <v>3059468.8018800002</v>
      </c>
      <c r="AI890" s="1">
        <v>6914075.9418800008</v>
      </c>
      <c r="AJ890" s="1">
        <v>989053.47</v>
      </c>
      <c r="AK890" s="1">
        <v>5925022.4718800001</v>
      </c>
      <c r="AL890" s="33">
        <v>6815170.5918800002</v>
      </c>
      <c r="AM890" s="1">
        <v>336522.25</v>
      </c>
      <c r="AN890" s="1">
        <v>336522.25</v>
      </c>
      <c r="AO890" s="1">
        <v>350678.07</v>
      </c>
      <c r="AP890" s="1">
        <v>350678.07</v>
      </c>
      <c r="AQ890" s="1">
        <v>7077.9</v>
      </c>
      <c r="AR890" s="1">
        <v>7077.9</v>
      </c>
      <c r="AS890" s="1">
        <v>7077.9</v>
      </c>
      <c r="AT890" s="1">
        <v>7077.9</v>
      </c>
      <c r="AU890" s="1">
        <v>9008.24</v>
      </c>
      <c r="AV890" s="1">
        <v>498670.65</v>
      </c>
      <c r="AW890" s="1">
        <v>197873.77</v>
      </c>
      <c r="AX890" s="1">
        <v>77656.94</v>
      </c>
      <c r="AY890" s="1">
        <v>2185921.84</v>
      </c>
      <c r="AZ890" s="1">
        <v>15227933.4</v>
      </c>
      <c r="BA890" s="1">
        <v>1479342.5600000003</v>
      </c>
      <c r="BB890" s="1">
        <v>586.06999999999994</v>
      </c>
      <c r="BC890" s="1">
        <v>519074.71</v>
      </c>
    </row>
    <row r="891" spans="1:55" x14ac:dyDescent="0.25">
      <c r="A891" s="10" t="s">
        <v>1792</v>
      </c>
      <c r="B891" s="10" t="s">
        <v>1793</v>
      </c>
      <c r="C891">
        <v>83.5</v>
      </c>
      <c r="D891" s="1">
        <v>1000576.42</v>
      </c>
      <c r="E891" s="1">
        <v>1117575.32</v>
      </c>
      <c r="F891" s="12">
        <v>1.1169314983457235</v>
      </c>
      <c r="G891" s="28">
        <v>4</v>
      </c>
      <c r="H891" s="1">
        <v>76.989999999999995</v>
      </c>
      <c r="I891" s="1">
        <v>90241.31</v>
      </c>
      <c r="J891" s="1">
        <v>90318.3</v>
      </c>
      <c r="K891" s="30">
        <v>0.9</v>
      </c>
      <c r="L891" s="1">
        <v>246476.25</v>
      </c>
      <c r="M891" s="1">
        <v>49295.25</v>
      </c>
      <c r="N891" s="1">
        <v>25138.12</v>
      </c>
      <c r="O891" s="1">
        <v>11036.25</v>
      </c>
      <c r="P891" s="1">
        <v>8359.7800000000007</v>
      </c>
      <c r="Q891" s="1">
        <v>14670.81</v>
      </c>
      <c r="R891" s="1">
        <v>6015.43</v>
      </c>
      <c r="S891" s="1">
        <v>9191.5499999999993</v>
      </c>
      <c r="T891" s="1">
        <v>12656.41</v>
      </c>
      <c r="U891" s="1">
        <v>6893.66</v>
      </c>
      <c r="V891" s="1">
        <v>18899.73</v>
      </c>
      <c r="W891" s="1">
        <v>16301.08</v>
      </c>
      <c r="X891" s="1">
        <v>11029.28</v>
      </c>
      <c r="Y891" s="1">
        <v>435963.6</v>
      </c>
      <c r="Z891" s="1">
        <v>7515</v>
      </c>
      <c r="AA891" s="1">
        <v>10437.5</v>
      </c>
      <c r="AB891" s="1">
        <v>22461.5</v>
      </c>
      <c r="AC891" s="1">
        <v>2421.5</v>
      </c>
      <c r="AD891" s="1">
        <v>23839.25</v>
      </c>
      <c r="AE891" s="1">
        <v>12034.5</v>
      </c>
      <c r="AF891" s="1">
        <v>102454.5</v>
      </c>
      <c r="AG891" s="1">
        <v>73730.5</v>
      </c>
      <c r="AH891" s="1">
        <v>203205.14550000001</v>
      </c>
      <c r="AI891" s="1">
        <v>458099.39549999998</v>
      </c>
      <c r="AJ891" s="1">
        <v>75498.19</v>
      </c>
      <c r="AK891" s="1">
        <v>382601.20549999998</v>
      </c>
      <c r="AL891" s="33">
        <v>450549.57549999998</v>
      </c>
      <c r="AM891" s="1">
        <v>13512.36</v>
      </c>
      <c r="AN891" s="1">
        <v>13512.36</v>
      </c>
      <c r="AO891" s="1">
        <v>14155.81</v>
      </c>
      <c r="AP891" s="1">
        <v>14155.81</v>
      </c>
      <c r="AQ891" s="1">
        <v>0</v>
      </c>
      <c r="AR891" s="1">
        <v>0</v>
      </c>
      <c r="AS891" s="1">
        <v>0</v>
      </c>
      <c r="AT891" s="1">
        <v>0</v>
      </c>
      <c r="AU891" s="1">
        <v>0</v>
      </c>
      <c r="AV891" s="1">
        <v>37963.31</v>
      </c>
      <c r="AW891" s="1">
        <v>15063.93</v>
      </c>
      <c r="AX891" s="1">
        <v>5699.59</v>
      </c>
      <c r="AY891" s="1">
        <v>114063.16999999998</v>
      </c>
      <c r="AZ891" s="1">
        <v>1000576.42</v>
      </c>
      <c r="BA891" s="1">
        <v>37774.80999999999</v>
      </c>
      <c r="BB891" s="1">
        <v>0</v>
      </c>
      <c r="BC891" s="1">
        <v>27178.929999999997</v>
      </c>
    </row>
    <row r="892" spans="1:55" x14ac:dyDescent="0.25">
      <c r="A892" s="10" t="s">
        <v>1794</v>
      </c>
      <c r="B892" s="10" t="s">
        <v>1795</v>
      </c>
      <c r="C892">
        <v>910.29</v>
      </c>
      <c r="D892" s="1">
        <v>11792307.949999999</v>
      </c>
      <c r="E892" s="1">
        <v>8396461.5099999998</v>
      </c>
      <c r="F892" s="12">
        <v>0.71202868391848606</v>
      </c>
      <c r="G892" s="28">
        <v>1</v>
      </c>
      <c r="H892" s="1">
        <v>168112.61</v>
      </c>
      <c r="I892" s="1">
        <v>4510470.3900000006</v>
      </c>
      <c r="J892" s="1">
        <v>4678583.0000000009</v>
      </c>
      <c r="K892" s="30">
        <v>0.9</v>
      </c>
      <c r="L892" s="1">
        <v>2731156.09</v>
      </c>
      <c r="M892" s="1">
        <v>672624.75</v>
      </c>
      <c r="N892" s="1">
        <v>292261.71000000002</v>
      </c>
      <c r="O892" s="1">
        <v>116806.1</v>
      </c>
      <c r="P892" s="1">
        <v>92655.81</v>
      </c>
      <c r="Q892" s="1">
        <v>208956.12</v>
      </c>
      <c r="R892" s="1">
        <v>65622.960000000006</v>
      </c>
      <c r="S892" s="1">
        <v>107234.82</v>
      </c>
      <c r="T892" s="1">
        <v>128673.52</v>
      </c>
      <c r="U892" s="1">
        <v>77362.259999999995</v>
      </c>
      <c r="V892" s="1">
        <v>192147.25</v>
      </c>
      <c r="W892" s="1">
        <v>165727.72</v>
      </c>
      <c r="X892" s="1">
        <v>128674.98</v>
      </c>
      <c r="Y892" s="1">
        <v>4979904.09</v>
      </c>
      <c r="Z892" s="1">
        <v>81596.7</v>
      </c>
      <c r="AA892" s="1">
        <v>113786.25</v>
      </c>
      <c r="AB892" s="1">
        <v>244868.01</v>
      </c>
      <c r="AC892" s="1">
        <v>26398.41</v>
      </c>
      <c r="AD892" s="1">
        <v>519775.58999999997</v>
      </c>
      <c r="AE892" s="1">
        <v>334206.40999999997</v>
      </c>
      <c r="AF892" s="1">
        <v>1116925.83</v>
      </c>
      <c r="AG892" s="1">
        <v>803786.07000000007</v>
      </c>
      <c r="AH892" s="1">
        <v>2320341.4437900004</v>
      </c>
      <c r="AI892" s="1">
        <v>5561684.7137900013</v>
      </c>
      <c r="AJ892" s="1">
        <v>823056.9</v>
      </c>
      <c r="AK892" s="1">
        <v>4738627.81379</v>
      </c>
      <c r="AL892" s="33">
        <v>5479379.02379</v>
      </c>
      <c r="AM892" s="1">
        <v>168582.85</v>
      </c>
      <c r="AN892" s="1">
        <v>168582.85</v>
      </c>
      <c r="AO892" s="1">
        <v>175660.75</v>
      </c>
      <c r="AP892" s="1">
        <v>175660.75</v>
      </c>
      <c r="AQ892" s="1">
        <v>0</v>
      </c>
      <c r="AR892" s="1">
        <v>0</v>
      </c>
      <c r="AS892" s="1">
        <v>0</v>
      </c>
      <c r="AT892" s="1">
        <v>0</v>
      </c>
      <c r="AU892" s="1">
        <v>0</v>
      </c>
      <c r="AV892" s="1">
        <v>415022.67</v>
      </c>
      <c r="AW892" s="1">
        <v>164682.04</v>
      </c>
      <c r="AX892" s="1">
        <v>64832.85</v>
      </c>
      <c r="AY892" s="1">
        <v>1333024.76</v>
      </c>
      <c r="AZ892" s="1">
        <v>11792307.949999999</v>
      </c>
      <c r="BA892" s="1">
        <v>397504.90000000008</v>
      </c>
      <c r="BB892" s="1">
        <v>66.37</v>
      </c>
      <c r="BC892" s="1">
        <v>354985.96000000008</v>
      </c>
    </row>
    <row r="893" spans="1:55" x14ac:dyDescent="0.25">
      <c r="A893" s="10" t="s">
        <v>1796</v>
      </c>
      <c r="B893" s="10" t="s">
        <v>1797</v>
      </c>
      <c r="C893">
        <v>4857.88</v>
      </c>
      <c r="D893" s="1">
        <v>71406824.040000007</v>
      </c>
      <c r="E893" s="1">
        <v>53845167.070000008</v>
      </c>
      <c r="F893" s="12">
        <v>0.75406192326713095</v>
      </c>
      <c r="G893" s="28">
        <v>2</v>
      </c>
      <c r="H893" s="1">
        <v>548830.4</v>
      </c>
      <c r="I893" s="1">
        <v>38729571.969999999</v>
      </c>
      <c r="J893" s="1">
        <v>39278402.369999997</v>
      </c>
      <c r="K893" s="30">
        <v>0.9</v>
      </c>
      <c r="L893" s="1">
        <v>16162599</v>
      </c>
      <c r="M893" s="1">
        <v>3822200.03</v>
      </c>
      <c r="N893" s="1">
        <v>1548161.36</v>
      </c>
      <c r="O893" s="1">
        <v>635961.72</v>
      </c>
      <c r="P893" s="1">
        <v>597904.79</v>
      </c>
      <c r="Q893" s="1">
        <v>1058511.22</v>
      </c>
      <c r="R893" s="1">
        <v>353270.26</v>
      </c>
      <c r="S893" s="1">
        <v>569621.15</v>
      </c>
      <c r="T893" s="1">
        <v>706649.67</v>
      </c>
      <c r="U893" s="1">
        <v>413109.37</v>
      </c>
      <c r="V893" s="1">
        <v>1055234.92</v>
      </c>
      <c r="W893" s="1">
        <v>910144.08</v>
      </c>
      <c r="X893" s="1">
        <v>683509.23</v>
      </c>
      <c r="Y893" s="1">
        <v>28516876.800000001</v>
      </c>
      <c r="Z893" s="1">
        <v>433496.70000000007</v>
      </c>
      <c r="AA893" s="1">
        <v>607235.00000000012</v>
      </c>
      <c r="AB893" s="1">
        <v>1306769.7200000002</v>
      </c>
      <c r="AC893" s="1">
        <v>140878.52000000002</v>
      </c>
      <c r="AD893" s="1">
        <v>2773849.48</v>
      </c>
      <c r="AE893" s="1">
        <v>1549341.35</v>
      </c>
      <c r="AF893" s="1">
        <v>5960618.7600000007</v>
      </c>
      <c r="AG893" s="1">
        <v>4289508.040000001</v>
      </c>
      <c r="AH893" s="1">
        <v>14534892.758879997</v>
      </c>
      <c r="AI893" s="1">
        <v>31596590.328879997</v>
      </c>
      <c r="AJ893" s="1">
        <v>4392349.3499999996</v>
      </c>
      <c r="AK893" s="1">
        <v>27204240.978879996</v>
      </c>
      <c r="AL893" s="33">
        <v>31157355.388879996</v>
      </c>
      <c r="AM893" s="1">
        <v>1914251.85</v>
      </c>
      <c r="AN893" s="1">
        <v>1914251.85</v>
      </c>
      <c r="AO893" s="1">
        <v>1994039.15</v>
      </c>
      <c r="AP893" s="1">
        <v>1994039.15</v>
      </c>
      <c r="AQ893" s="1">
        <v>88795.54</v>
      </c>
      <c r="AR893" s="1">
        <v>88795.54</v>
      </c>
      <c r="AS893" s="1">
        <v>92656.22</v>
      </c>
      <c r="AT893" s="1">
        <v>92656.22</v>
      </c>
      <c r="AU893" s="1">
        <v>111316.15</v>
      </c>
      <c r="AV893" s="1">
        <v>2216671.4700000002</v>
      </c>
      <c r="AW893" s="1">
        <v>879580.84</v>
      </c>
      <c r="AX893" s="1">
        <v>345537.76</v>
      </c>
      <c r="AY893" s="1">
        <v>11732591.74</v>
      </c>
      <c r="AZ893" s="1">
        <v>71406824.040000007</v>
      </c>
      <c r="BA893" s="1">
        <v>12113593.909999998</v>
      </c>
      <c r="BB893" s="1">
        <v>100792.31</v>
      </c>
      <c r="BC893" s="1">
        <v>2269696.8800000004</v>
      </c>
    </row>
    <row r="894" spans="1:55" x14ac:dyDescent="0.25">
      <c r="A894" s="10" t="s">
        <v>1798</v>
      </c>
      <c r="B894" s="10" t="s">
        <v>1799</v>
      </c>
      <c r="C894">
        <v>70.150000000000006</v>
      </c>
      <c r="D894" s="1">
        <v>923017.88</v>
      </c>
      <c r="E894" s="1">
        <v>1622711.82</v>
      </c>
      <c r="F894" s="12">
        <v>1.7580502557545257</v>
      </c>
      <c r="G894" s="28">
        <v>4</v>
      </c>
      <c r="H894" s="1">
        <v>71.02</v>
      </c>
      <c r="I894" s="1">
        <v>49673.789999999994</v>
      </c>
      <c r="J894" s="1">
        <v>49744.80999999999</v>
      </c>
      <c r="K894" s="30">
        <v>0.9</v>
      </c>
      <c r="L894" s="1">
        <v>211021.2</v>
      </c>
      <c r="M894" s="1">
        <v>70333.36</v>
      </c>
      <c r="N894" s="1">
        <v>24619.14</v>
      </c>
      <c r="O894" s="1">
        <v>7737.44</v>
      </c>
      <c r="P894" s="1">
        <v>6806.32</v>
      </c>
      <c r="Q894" s="1">
        <v>21305.08</v>
      </c>
      <c r="R894" s="1">
        <v>4921.72</v>
      </c>
      <c r="S894" s="1">
        <v>8936.23</v>
      </c>
      <c r="T894" s="1">
        <v>7734.47</v>
      </c>
      <c r="U894" s="1">
        <v>5872.38</v>
      </c>
      <c r="V894" s="1">
        <v>11549.83</v>
      </c>
      <c r="W894" s="1">
        <v>9961.77</v>
      </c>
      <c r="X894" s="1">
        <v>10722.91</v>
      </c>
      <c r="Y894" s="1">
        <v>401521.85</v>
      </c>
      <c r="Z894" s="1">
        <v>6313.4999999999991</v>
      </c>
      <c r="AA894" s="1">
        <v>8768.7499999999982</v>
      </c>
      <c r="AB894" s="1">
        <v>18870.349999999999</v>
      </c>
      <c r="AC894" s="1">
        <v>2034.3499999999997</v>
      </c>
      <c r="AD894" s="1">
        <v>20027.82</v>
      </c>
      <c r="AE894" s="1">
        <v>54646.849999999991</v>
      </c>
      <c r="AF894" s="1">
        <v>86074.049999999988</v>
      </c>
      <c r="AG894" s="1">
        <v>61942.44999999999</v>
      </c>
      <c r="AH894" s="1">
        <v>180240.24164999998</v>
      </c>
      <c r="AI894" s="1">
        <v>438918.36164999998</v>
      </c>
      <c r="AJ894" s="1">
        <v>63427.519999999997</v>
      </c>
      <c r="AK894" s="1">
        <v>375490.8416499999</v>
      </c>
      <c r="AL894" s="33">
        <v>432575.60164999991</v>
      </c>
      <c r="AM894" s="1">
        <v>9651.69</v>
      </c>
      <c r="AN894" s="1">
        <v>9651.69</v>
      </c>
      <c r="AO894" s="1">
        <v>10295.129999999999</v>
      </c>
      <c r="AP894" s="1">
        <v>10295.129999999999</v>
      </c>
      <c r="AQ894" s="1">
        <v>0</v>
      </c>
      <c r="AR894" s="1">
        <v>0</v>
      </c>
      <c r="AS894" s="1">
        <v>0</v>
      </c>
      <c r="AT894" s="1">
        <v>0</v>
      </c>
      <c r="AU894" s="1">
        <v>0</v>
      </c>
      <c r="AV894" s="1">
        <v>31528.85</v>
      </c>
      <c r="AW894" s="1">
        <v>12510.72</v>
      </c>
      <c r="AX894" s="1">
        <v>4987.1400000000003</v>
      </c>
      <c r="AY894" s="1">
        <v>88920.349999999991</v>
      </c>
      <c r="AZ894" s="1">
        <v>923017.88</v>
      </c>
      <c r="BA894" s="1">
        <v>7261.3899999999994</v>
      </c>
      <c r="BB894" s="1">
        <v>0</v>
      </c>
      <c r="BC894" s="1">
        <v>26829.85</v>
      </c>
    </row>
    <row r="895" spans="1:55" x14ac:dyDescent="0.25">
      <c r="A895" s="10" t="s">
        <v>1800</v>
      </c>
      <c r="B895" s="10" t="s">
        <v>1801</v>
      </c>
      <c r="C895">
        <v>837.43</v>
      </c>
      <c r="D895" s="1">
        <v>10598217.789999999</v>
      </c>
      <c r="E895" s="1">
        <v>7969125.6100000003</v>
      </c>
      <c r="F895" s="12">
        <v>0.75193072721333476</v>
      </c>
      <c r="G895" s="28">
        <v>2</v>
      </c>
      <c r="H895" s="1">
        <v>54806.43</v>
      </c>
      <c r="I895" s="1">
        <v>2732910.54</v>
      </c>
      <c r="J895" s="1">
        <v>2787716.97</v>
      </c>
      <c r="K895" s="30">
        <v>0.9</v>
      </c>
      <c r="L895" s="1">
        <v>2480481.15</v>
      </c>
      <c r="M895" s="1">
        <v>595204.51</v>
      </c>
      <c r="N895" s="1">
        <v>266687.15999999997</v>
      </c>
      <c r="O895" s="1">
        <v>107842.41</v>
      </c>
      <c r="P895" s="1">
        <v>83193.73</v>
      </c>
      <c r="Q895" s="1">
        <v>183265.17</v>
      </c>
      <c r="R895" s="1">
        <v>59607.519999999997</v>
      </c>
      <c r="S895" s="1">
        <v>98043.26</v>
      </c>
      <c r="T895" s="1">
        <v>119532.78</v>
      </c>
      <c r="U895" s="1">
        <v>70723.91</v>
      </c>
      <c r="V895" s="1">
        <v>178497.45</v>
      </c>
      <c r="W895" s="1">
        <v>153954.72</v>
      </c>
      <c r="X895" s="1">
        <v>117645.69</v>
      </c>
      <c r="Y895" s="1">
        <v>4514679.46</v>
      </c>
      <c r="Z895" s="1">
        <v>74679.299999999988</v>
      </c>
      <c r="AA895" s="1">
        <v>104678.75</v>
      </c>
      <c r="AB895" s="1">
        <v>225268.67</v>
      </c>
      <c r="AC895" s="1">
        <v>24285.47</v>
      </c>
      <c r="AD895" s="1">
        <v>478172.52999999997</v>
      </c>
      <c r="AE895" s="1">
        <v>278470.90999999997</v>
      </c>
      <c r="AF895" s="1">
        <v>1027526.6100000001</v>
      </c>
      <c r="AG895" s="1">
        <v>739450.69</v>
      </c>
      <c r="AH895" s="1">
        <v>2079917.5539299999</v>
      </c>
      <c r="AI895" s="1">
        <v>5032450.4839300001</v>
      </c>
      <c r="AJ895" s="1">
        <v>757179.08</v>
      </c>
      <c r="AK895" s="1">
        <v>4275271.40393</v>
      </c>
      <c r="AL895" s="33">
        <v>4956732.57393</v>
      </c>
      <c r="AM895" s="1">
        <v>130619.53</v>
      </c>
      <c r="AN895" s="1">
        <v>130619.53</v>
      </c>
      <c r="AO895" s="1">
        <v>136410.54999999999</v>
      </c>
      <c r="AP895" s="1">
        <v>136410.54999999999</v>
      </c>
      <c r="AQ895" s="1">
        <v>0</v>
      </c>
      <c r="AR895" s="1">
        <v>0</v>
      </c>
      <c r="AS895" s="1">
        <v>0</v>
      </c>
      <c r="AT895" s="1">
        <v>0</v>
      </c>
      <c r="AU895" s="1">
        <v>643.44000000000005</v>
      </c>
      <c r="AV895" s="1">
        <v>381563.47</v>
      </c>
      <c r="AW895" s="1">
        <v>151405.35</v>
      </c>
      <c r="AX895" s="1">
        <v>59133.26</v>
      </c>
      <c r="AY895" s="1">
        <v>1126805.68</v>
      </c>
      <c r="AZ895" s="1">
        <v>10598217.789999999</v>
      </c>
      <c r="BA895" s="1">
        <v>233116.96000000002</v>
      </c>
      <c r="BB895" s="1">
        <v>0</v>
      </c>
      <c r="BC895" s="1">
        <v>255997.40000000002</v>
      </c>
    </row>
    <row r="896" spans="1:55" x14ac:dyDescent="0.25">
      <c r="A896" s="143" t="s">
        <v>1802</v>
      </c>
      <c r="B896" s="10" t="s">
        <v>1803</v>
      </c>
      <c r="C896">
        <v>64.31</v>
      </c>
      <c r="D896" s="1">
        <v>966528.89</v>
      </c>
      <c r="E896" s="1">
        <v>545838.13</v>
      </c>
      <c r="F896" s="12">
        <v>0.5647406256009585</v>
      </c>
      <c r="G896" s="28">
        <v>1</v>
      </c>
      <c r="H896" s="1">
        <v>63809.79</v>
      </c>
      <c r="I896" s="1">
        <v>449185.25</v>
      </c>
      <c r="J896" s="1">
        <v>512995.04</v>
      </c>
      <c r="K896" s="30">
        <v>1.05731</v>
      </c>
      <c r="L896" s="1">
        <v>228134.75</v>
      </c>
      <c r="M896" s="1">
        <v>74597.070000000007</v>
      </c>
      <c r="N896" s="1">
        <v>25510.82</v>
      </c>
      <c r="O896" s="1">
        <v>8263.51</v>
      </c>
      <c r="P896" s="1">
        <v>7566.49</v>
      </c>
      <c r="Q896" s="1">
        <v>22236.82</v>
      </c>
      <c r="R896" s="1">
        <v>5139.54</v>
      </c>
      <c r="S896" s="1">
        <v>9298.39</v>
      </c>
      <c r="T896" s="1">
        <v>8260.34</v>
      </c>
      <c r="U896" s="1">
        <v>6298.91</v>
      </c>
      <c r="V896" s="1">
        <v>12335.1</v>
      </c>
      <c r="W896" s="1">
        <v>10639.07</v>
      </c>
      <c r="X896" s="1">
        <v>11157.48</v>
      </c>
      <c r="Y896" s="1">
        <v>429438.29</v>
      </c>
      <c r="Z896" s="1">
        <v>5787.8999999999987</v>
      </c>
      <c r="AA896" s="1">
        <v>8038.7499999999991</v>
      </c>
      <c r="AB896" s="1">
        <v>17299.39</v>
      </c>
      <c r="AC896" s="1">
        <v>1864.9899999999998</v>
      </c>
      <c r="AD896" s="1">
        <v>36721.01</v>
      </c>
      <c r="AE896" s="1">
        <v>48073.509999999995</v>
      </c>
      <c r="AF896" s="1">
        <v>78908.37</v>
      </c>
      <c r="AG896" s="1">
        <v>56785.729999999989</v>
      </c>
      <c r="AH896" s="1">
        <v>168781.61781000003</v>
      </c>
      <c r="AI896" s="1">
        <v>422261.26780999999</v>
      </c>
      <c r="AJ896" s="1">
        <v>58147.17</v>
      </c>
      <c r="AK896" s="1">
        <v>364114.09781000006</v>
      </c>
      <c r="AL896" s="33">
        <v>425593.67781000008</v>
      </c>
      <c r="AM896" s="1">
        <v>13606.43</v>
      </c>
      <c r="AN896" s="1">
        <v>13606.43</v>
      </c>
      <c r="AO896" s="1">
        <v>13606.43</v>
      </c>
      <c r="AP896" s="1">
        <v>13606.43</v>
      </c>
      <c r="AQ896" s="1">
        <v>755.91</v>
      </c>
      <c r="AR896" s="1">
        <v>755.91</v>
      </c>
      <c r="AS896" s="1">
        <v>755.91</v>
      </c>
      <c r="AT896" s="1">
        <v>755.91</v>
      </c>
      <c r="AU896" s="1">
        <v>1511.82</v>
      </c>
      <c r="AV896" s="1">
        <v>34016.089999999997</v>
      </c>
      <c r="AW896" s="1">
        <v>13497.67</v>
      </c>
      <c r="AX896" s="1">
        <v>5021.8599999999997</v>
      </c>
      <c r="AY896" s="1">
        <v>111496.80000000002</v>
      </c>
      <c r="AZ896" s="1">
        <v>966528.89</v>
      </c>
      <c r="BA896" s="1">
        <v>14207.16</v>
      </c>
      <c r="BB896" s="1">
        <v>1141.68</v>
      </c>
      <c r="BC896" s="1">
        <v>9558.34</v>
      </c>
    </row>
    <row r="897" spans="1:55" x14ac:dyDescent="0.25">
      <c r="A897" s="143" t="s">
        <v>1804</v>
      </c>
      <c r="B897" s="10" t="s">
        <v>1805</v>
      </c>
      <c r="C897">
        <v>37.979999999999997</v>
      </c>
      <c r="D897" s="1">
        <v>538335.97</v>
      </c>
      <c r="E897" s="1">
        <v>596806.12</v>
      </c>
      <c r="F897" s="12">
        <v>1.108612749766656</v>
      </c>
      <c r="G897" s="28">
        <v>4</v>
      </c>
      <c r="H897" s="1">
        <v>41.42</v>
      </c>
      <c r="I897" s="1">
        <v>542972.53</v>
      </c>
      <c r="J897" s="1">
        <v>543013.95000000007</v>
      </c>
      <c r="K897" s="30">
        <v>1.05731</v>
      </c>
      <c r="L897" s="1">
        <v>130536.83</v>
      </c>
      <c r="M897" s="1">
        <v>38995.22</v>
      </c>
      <c r="N897" s="1">
        <v>14344.02</v>
      </c>
      <c r="O897" s="1">
        <v>4745.9799999999996</v>
      </c>
      <c r="P897" s="1">
        <v>4385.47</v>
      </c>
      <c r="Q897" s="1">
        <v>12072.57</v>
      </c>
      <c r="R897" s="1">
        <v>2569.77</v>
      </c>
      <c r="S897" s="1">
        <v>5099.12</v>
      </c>
      <c r="T897" s="1">
        <v>4956.2</v>
      </c>
      <c r="U897" s="1">
        <v>3299.43</v>
      </c>
      <c r="V897" s="1">
        <v>7401.06</v>
      </c>
      <c r="W897" s="1">
        <v>6383.44</v>
      </c>
      <c r="X897" s="1">
        <v>6118.62</v>
      </c>
      <c r="Y897" s="1">
        <v>240907.72999999998</v>
      </c>
      <c r="Z897" s="1">
        <v>3418.2000000000003</v>
      </c>
      <c r="AA897" s="1">
        <v>4747.5</v>
      </c>
      <c r="AB897" s="1">
        <v>10216.620000000001</v>
      </c>
      <c r="AC897" s="1">
        <v>1101.42</v>
      </c>
      <c r="AD897" s="1">
        <v>10843.28</v>
      </c>
      <c r="AE897" s="1">
        <v>23508.950000000004</v>
      </c>
      <c r="AF897" s="1">
        <v>46601.460000000006</v>
      </c>
      <c r="AG897" s="1">
        <v>33536.340000000004</v>
      </c>
      <c r="AH897" s="1">
        <v>95995.114980000013</v>
      </c>
      <c r="AI897" s="1">
        <v>229968.88498000003</v>
      </c>
      <c r="AJ897" s="1">
        <v>34340.370000000003</v>
      </c>
      <c r="AK897" s="1">
        <v>195628.51498000004</v>
      </c>
      <c r="AL897" s="33">
        <v>231936.92498000004</v>
      </c>
      <c r="AM897" s="1">
        <v>7559.13</v>
      </c>
      <c r="AN897" s="1">
        <v>7559.13</v>
      </c>
      <c r="AO897" s="1">
        <v>8315.0400000000009</v>
      </c>
      <c r="AP897" s="1">
        <v>8315.0400000000009</v>
      </c>
      <c r="AQ897" s="1">
        <v>755.91</v>
      </c>
      <c r="AR897" s="1">
        <v>755.91</v>
      </c>
      <c r="AS897" s="1">
        <v>755.91</v>
      </c>
      <c r="AT897" s="1">
        <v>755.91</v>
      </c>
      <c r="AU897" s="1">
        <v>755.91</v>
      </c>
      <c r="AV897" s="1">
        <v>19653.740000000002</v>
      </c>
      <c r="AW897" s="1">
        <v>7798.65</v>
      </c>
      <c r="AX897" s="1">
        <v>2510.9299999999998</v>
      </c>
      <c r="AY897" s="1">
        <v>65491.210000000021</v>
      </c>
      <c r="AZ897" s="1">
        <v>538335.97</v>
      </c>
      <c r="BA897" s="1">
        <v>173.1</v>
      </c>
      <c r="BB897" s="1">
        <v>0.82000000000000006</v>
      </c>
      <c r="BC897" s="1">
        <v>114.60999999999999</v>
      </c>
    </row>
    <row r="898" spans="1:55" x14ac:dyDescent="0.25">
      <c r="A898" s="143" t="s">
        <v>1806</v>
      </c>
      <c r="B898" s="10" t="s">
        <v>1807</v>
      </c>
      <c r="C898">
        <v>10.33</v>
      </c>
      <c r="D898" s="1">
        <v>149220.54999999999</v>
      </c>
      <c r="E898" s="1">
        <v>123178.14</v>
      </c>
      <c r="F898" s="12">
        <v>0.82547705393124482</v>
      </c>
      <c r="G898" s="28">
        <v>2</v>
      </c>
      <c r="H898" s="1">
        <v>619.96</v>
      </c>
      <c r="I898" s="1">
        <v>108256.09000000001</v>
      </c>
      <c r="J898" s="1">
        <v>108876.05000000002</v>
      </c>
      <c r="K898" s="30">
        <v>1.05731</v>
      </c>
      <c r="L898" s="1">
        <v>36359.449999999997</v>
      </c>
      <c r="M898" s="1">
        <v>12118.6</v>
      </c>
      <c r="N898" s="1">
        <v>4131.75</v>
      </c>
      <c r="O898" s="1">
        <v>826.35</v>
      </c>
      <c r="P898" s="1">
        <v>1162.3399999999999</v>
      </c>
      <c r="Q898" s="1">
        <v>3575.56</v>
      </c>
      <c r="R898" s="1">
        <v>642.44000000000005</v>
      </c>
      <c r="S898" s="1">
        <v>1499.74</v>
      </c>
      <c r="T898" s="1">
        <v>826.03</v>
      </c>
      <c r="U898" s="1">
        <v>899.84</v>
      </c>
      <c r="V898" s="1">
        <v>1233.51</v>
      </c>
      <c r="W898" s="1">
        <v>1063.9000000000001</v>
      </c>
      <c r="X898" s="1">
        <v>1799.59</v>
      </c>
      <c r="Y898" s="1">
        <v>66139.099999999991</v>
      </c>
      <c r="Z898" s="1">
        <v>929.7</v>
      </c>
      <c r="AA898" s="1">
        <v>1291.25</v>
      </c>
      <c r="AB898" s="1">
        <v>2778.77</v>
      </c>
      <c r="AC898" s="1">
        <v>299.57</v>
      </c>
      <c r="AD898" s="1">
        <v>5898.43</v>
      </c>
      <c r="AE898" s="1">
        <v>8047.07</v>
      </c>
      <c r="AF898" s="1">
        <v>12674.91</v>
      </c>
      <c r="AG898" s="1">
        <v>9121.39</v>
      </c>
      <c r="AH898" s="1">
        <v>25717.897830000002</v>
      </c>
      <c r="AI898" s="1">
        <v>66758.987829999998</v>
      </c>
      <c r="AJ898" s="1">
        <v>9340.07</v>
      </c>
      <c r="AK898" s="1">
        <v>57418.917829999999</v>
      </c>
      <c r="AL898" s="33">
        <v>67294.257830000002</v>
      </c>
      <c r="AM898" s="1">
        <v>1511.82</v>
      </c>
      <c r="AN898" s="1">
        <v>1511.82</v>
      </c>
      <c r="AO898" s="1">
        <v>2267.73</v>
      </c>
      <c r="AP898" s="1">
        <v>2267.73</v>
      </c>
      <c r="AQ898" s="1">
        <v>0</v>
      </c>
      <c r="AR898" s="1">
        <v>0</v>
      </c>
      <c r="AS898" s="1">
        <v>0</v>
      </c>
      <c r="AT898" s="1">
        <v>0</v>
      </c>
      <c r="AU898" s="1">
        <v>0</v>
      </c>
      <c r="AV898" s="1">
        <v>5291.39</v>
      </c>
      <c r="AW898" s="1">
        <v>2099.63</v>
      </c>
      <c r="AX898" s="1">
        <v>836.97</v>
      </c>
      <c r="AY898" s="1">
        <v>15787.090000000002</v>
      </c>
      <c r="AZ898" s="1">
        <v>149220.54999999999</v>
      </c>
      <c r="BA898" s="1">
        <v>342.76</v>
      </c>
      <c r="BB898" s="1">
        <v>0</v>
      </c>
      <c r="BC898" s="1">
        <v>263.77</v>
      </c>
    </row>
    <row r="899" spans="1:55" x14ac:dyDescent="0.25">
      <c r="A899" s="10" t="s">
        <v>1808</v>
      </c>
      <c r="B899" s="10" t="s">
        <v>1809</v>
      </c>
      <c r="C899">
        <v>1213.3800000000001</v>
      </c>
      <c r="D899" s="1">
        <v>15345072.57</v>
      </c>
      <c r="E899" s="1">
        <v>19827791.279999997</v>
      </c>
      <c r="F899" s="12">
        <v>1.292127566653795</v>
      </c>
      <c r="G899" s="28">
        <v>4</v>
      </c>
      <c r="H899" s="1">
        <v>1180.78</v>
      </c>
      <c r="I899" s="1">
        <v>559488.32999999996</v>
      </c>
      <c r="J899" s="1">
        <v>560669.11</v>
      </c>
      <c r="K899" s="30">
        <v>1.05731</v>
      </c>
      <c r="L899" s="1">
        <v>3981056.3</v>
      </c>
      <c r="M899" s="1">
        <v>796211.26</v>
      </c>
      <c r="N899" s="1">
        <v>436497.21</v>
      </c>
      <c r="O899" s="1">
        <v>193758.66</v>
      </c>
      <c r="P899" s="1">
        <v>132206.89000000001</v>
      </c>
      <c r="Q899" s="1">
        <v>274194.84000000003</v>
      </c>
      <c r="R899" s="1">
        <v>103433.27</v>
      </c>
      <c r="S899" s="1">
        <v>161672.10999999999</v>
      </c>
      <c r="T899" s="1">
        <v>222203.14</v>
      </c>
      <c r="U899" s="1">
        <v>120879.15</v>
      </c>
      <c r="V899" s="1">
        <v>331814.38</v>
      </c>
      <c r="W899" s="1">
        <v>286191.14</v>
      </c>
      <c r="X899" s="1">
        <v>193996.28</v>
      </c>
      <c r="Y899" s="1">
        <v>7234114.629999999</v>
      </c>
      <c r="Z899" s="1">
        <v>107847</v>
      </c>
      <c r="AA899" s="1">
        <v>151672.50000000003</v>
      </c>
      <c r="AB899" s="1">
        <v>326399.22000000003</v>
      </c>
      <c r="AC899" s="1">
        <v>35188.020000000004</v>
      </c>
      <c r="AD899" s="1">
        <v>346419.99</v>
      </c>
      <c r="AE899" s="1">
        <v>186576.56</v>
      </c>
      <c r="AF899" s="1">
        <v>1488817.2600000002</v>
      </c>
      <c r="AG899" s="1">
        <v>1071414.54</v>
      </c>
      <c r="AH899" s="1">
        <v>2783954.8183800005</v>
      </c>
      <c r="AI899" s="1">
        <v>6498289.9083800009</v>
      </c>
      <c r="AJ899" s="1">
        <v>1097101.79</v>
      </c>
      <c r="AK899" s="1">
        <v>5401188.1183799999</v>
      </c>
      <c r="AL899" s="33">
        <v>6561164.8083800003</v>
      </c>
      <c r="AM899" s="1">
        <v>114142.89</v>
      </c>
      <c r="AN899" s="1">
        <v>114142.89</v>
      </c>
      <c r="AO899" s="1">
        <v>119434.28</v>
      </c>
      <c r="AP899" s="1">
        <v>119434.28</v>
      </c>
      <c r="AQ899" s="1">
        <v>13606.43</v>
      </c>
      <c r="AR899" s="1">
        <v>13606.43</v>
      </c>
      <c r="AS899" s="1">
        <v>14362.35</v>
      </c>
      <c r="AT899" s="1">
        <v>14362.35</v>
      </c>
      <c r="AU899" s="1">
        <v>17386</v>
      </c>
      <c r="AV899" s="1">
        <v>650085.36</v>
      </c>
      <c r="AW899" s="1">
        <v>257955.51</v>
      </c>
      <c r="AX899" s="1">
        <v>101274.23</v>
      </c>
      <c r="AY899" s="1">
        <v>1549792.9999999998</v>
      </c>
      <c r="AZ899" s="1">
        <v>15345072.57</v>
      </c>
      <c r="BA899" s="1">
        <v>78511.090000000011</v>
      </c>
      <c r="BB899" s="1">
        <v>34.619999999999997</v>
      </c>
      <c r="BC899" s="1">
        <v>200344.56</v>
      </c>
    </row>
    <row r="900" spans="1:55" x14ac:dyDescent="0.25">
      <c r="A900" s="10" t="s">
        <v>1872</v>
      </c>
      <c r="B900" s="10" t="s">
        <v>1873</v>
      </c>
      <c r="C900">
        <v>3974.47</v>
      </c>
      <c r="D900" s="1">
        <v>55954785.369999997</v>
      </c>
      <c r="E900" s="1">
        <v>44282649.760000005</v>
      </c>
      <c r="F900" s="12">
        <v>0.79140058293820259</v>
      </c>
      <c r="G900" s="28">
        <v>2</v>
      </c>
      <c r="H900" s="1">
        <v>138598.07999999999</v>
      </c>
      <c r="I900" s="1">
        <v>5113090.8499999987</v>
      </c>
      <c r="J900" s="1">
        <v>5251688.9299999988</v>
      </c>
      <c r="K900" s="30">
        <v>1.05731</v>
      </c>
      <c r="L900" s="1">
        <v>13634415.539999999</v>
      </c>
      <c r="M900" s="1">
        <v>2726883.1</v>
      </c>
      <c r="N900" s="1">
        <v>1431221.07</v>
      </c>
      <c r="O900" s="1">
        <v>635297.92000000004</v>
      </c>
      <c r="P900" s="1">
        <v>487280.61</v>
      </c>
      <c r="Q900" s="1">
        <v>897008.85</v>
      </c>
      <c r="R900" s="1">
        <v>339852.18</v>
      </c>
      <c r="S900" s="1">
        <v>529408.69999999995</v>
      </c>
      <c r="T900" s="1">
        <v>728561.99</v>
      </c>
      <c r="U900" s="1">
        <v>397131.51</v>
      </c>
      <c r="V900" s="1">
        <v>1087956.44</v>
      </c>
      <c r="W900" s="1">
        <v>938366.51</v>
      </c>
      <c r="X900" s="1">
        <v>635256.85</v>
      </c>
      <c r="Y900" s="1">
        <v>24468641.270000003</v>
      </c>
      <c r="Z900" s="1">
        <v>353637.9</v>
      </c>
      <c r="AA900" s="1">
        <v>496808.75000000006</v>
      </c>
      <c r="AB900" s="1">
        <v>1069132.43</v>
      </c>
      <c r="AC900" s="1">
        <v>115259.63</v>
      </c>
      <c r="AD900" s="1">
        <v>2269422.37</v>
      </c>
      <c r="AE900" s="1">
        <v>611515.31999999995</v>
      </c>
      <c r="AF900" s="1">
        <v>4876674.6900000004</v>
      </c>
      <c r="AG900" s="1">
        <v>3509457.01</v>
      </c>
      <c r="AH900" s="1">
        <v>10113944.46297</v>
      </c>
      <c r="AI900" s="1">
        <v>23415852.562969998</v>
      </c>
      <c r="AJ900" s="1">
        <v>3593596.53</v>
      </c>
      <c r="AK900" s="1">
        <v>19822256.032969996</v>
      </c>
      <c r="AL900" s="33">
        <v>23621801.572969995</v>
      </c>
      <c r="AM900" s="1">
        <v>786149.73</v>
      </c>
      <c r="AN900" s="1">
        <v>786149.73</v>
      </c>
      <c r="AO900" s="1">
        <v>818654</v>
      </c>
      <c r="AP900" s="1">
        <v>818654</v>
      </c>
      <c r="AQ900" s="1">
        <v>252475.01</v>
      </c>
      <c r="AR900" s="1">
        <v>252475.01</v>
      </c>
      <c r="AS900" s="1">
        <v>263057.78999999998</v>
      </c>
      <c r="AT900" s="1">
        <v>263057.78999999998</v>
      </c>
      <c r="AU900" s="1">
        <v>315971.71999999997</v>
      </c>
      <c r="AV900" s="1">
        <v>2130163.42</v>
      </c>
      <c r="AW900" s="1">
        <v>845254.23</v>
      </c>
      <c r="AX900" s="1">
        <v>332279.93</v>
      </c>
      <c r="AY900" s="1">
        <v>7864342.3599999994</v>
      </c>
      <c r="AZ900" s="1">
        <v>55954785.369999997</v>
      </c>
      <c r="BA900" s="1">
        <v>915919.68</v>
      </c>
      <c r="BB900" s="1">
        <v>142942.44000000003</v>
      </c>
      <c r="BC900" s="1">
        <v>1313649.3499999999</v>
      </c>
    </row>
    <row r="901" spans="1:55" x14ac:dyDescent="0.25">
      <c r="A901" s="10" t="s">
        <v>1874</v>
      </c>
      <c r="B901" s="10" t="s">
        <v>1875</v>
      </c>
      <c r="C901">
        <v>3711.12</v>
      </c>
      <c r="D901" s="1">
        <v>47906692.359999999</v>
      </c>
      <c r="E901" s="1">
        <v>46363029.420000002</v>
      </c>
      <c r="F901" s="12">
        <v>0.96777771822775871</v>
      </c>
      <c r="G901" s="28">
        <v>3</v>
      </c>
      <c r="H901" s="1">
        <v>78509.83</v>
      </c>
      <c r="I901" s="1">
        <v>3653690.34</v>
      </c>
      <c r="J901" s="1">
        <v>3732200.17</v>
      </c>
      <c r="K901" s="30">
        <v>1.05731</v>
      </c>
      <c r="L901" s="1">
        <v>12283867.220000001</v>
      </c>
      <c r="M901" s="1">
        <v>2456773.44</v>
      </c>
      <c r="N901" s="1">
        <v>1336142.47</v>
      </c>
      <c r="O901" s="1">
        <v>592800.67000000004</v>
      </c>
      <c r="P901" s="1">
        <v>416245.97</v>
      </c>
      <c r="Q901" s="1">
        <v>827285.01</v>
      </c>
      <c r="R901" s="1">
        <v>317366.69</v>
      </c>
      <c r="S901" s="1">
        <v>494314.75</v>
      </c>
      <c r="T901" s="1">
        <v>679825.99</v>
      </c>
      <c r="U901" s="1">
        <v>370736.06</v>
      </c>
      <c r="V901" s="1">
        <v>1015179.31</v>
      </c>
      <c r="W901" s="1">
        <v>875595.96</v>
      </c>
      <c r="X901" s="1">
        <v>593146.34</v>
      </c>
      <c r="Y901" s="1">
        <v>22259279.879999999</v>
      </c>
      <c r="Z901" s="1">
        <v>330033.60000000003</v>
      </c>
      <c r="AA901" s="1">
        <v>463890</v>
      </c>
      <c r="AB901" s="1">
        <v>998291.28</v>
      </c>
      <c r="AC901" s="1">
        <v>107622.48000000001</v>
      </c>
      <c r="AD901" s="1">
        <v>1059524.76</v>
      </c>
      <c r="AE901" s="1">
        <v>562215.68000000017</v>
      </c>
      <c r="AF901" s="1">
        <v>4553544.24</v>
      </c>
      <c r="AG901" s="1">
        <v>3276918.9600000004</v>
      </c>
      <c r="AH901" s="1">
        <v>8729152.977119999</v>
      </c>
      <c r="AI901" s="1">
        <v>20081193.977120001</v>
      </c>
      <c r="AJ901" s="1">
        <v>3355483.37</v>
      </c>
      <c r="AK901" s="1">
        <v>16725710.607120004</v>
      </c>
      <c r="AL901" s="33">
        <v>20273496.727120005</v>
      </c>
      <c r="AM901" s="1">
        <v>399878.08</v>
      </c>
      <c r="AN901" s="1">
        <v>399878.08</v>
      </c>
      <c r="AO901" s="1">
        <v>416508.17</v>
      </c>
      <c r="AP901" s="1">
        <v>416508.17</v>
      </c>
      <c r="AQ901" s="1">
        <v>122457.94</v>
      </c>
      <c r="AR901" s="1">
        <v>122457.94</v>
      </c>
      <c r="AS901" s="1">
        <v>126993.41</v>
      </c>
      <c r="AT901" s="1">
        <v>126993.41</v>
      </c>
      <c r="AU901" s="1">
        <v>152694.46</v>
      </c>
      <c r="AV901" s="1">
        <v>1989563.57</v>
      </c>
      <c r="AW901" s="1">
        <v>789463.85</v>
      </c>
      <c r="AX901" s="1">
        <v>310518.52</v>
      </c>
      <c r="AY901" s="1">
        <v>5373915.5999999996</v>
      </c>
      <c r="AZ901" s="1">
        <v>47906692.359999999</v>
      </c>
      <c r="BA901" s="1">
        <v>308894.01999999996</v>
      </c>
      <c r="BB901" s="1">
        <v>52452.020000000004</v>
      </c>
      <c r="BC901" s="1">
        <v>1530335.6500000001</v>
      </c>
    </row>
    <row r="902" spans="1:55" x14ac:dyDescent="0.25">
      <c r="A902" s="10" t="s">
        <v>1876</v>
      </c>
      <c r="B902" s="10" t="s">
        <v>1877</v>
      </c>
      <c r="C902">
        <v>412.13</v>
      </c>
      <c r="D902" s="1">
        <v>6561991.8600000003</v>
      </c>
      <c r="E902" s="1">
        <v>12761987.500000002</v>
      </c>
      <c r="F902" s="12">
        <v>1.9448343997183808</v>
      </c>
      <c r="G902" s="28">
        <v>4</v>
      </c>
      <c r="H902" s="1">
        <v>504.93</v>
      </c>
      <c r="I902" s="1">
        <v>1003963.58</v>
      </c>
      <c r="J902" s="1">
        <v>1004468.51</v>
      </c>
      <c r="K902" s="30">
        <v>1.05731</v>
      </c>
      <c r="L902" s="1">
        <v>1563754.88</v>
      </c>
      <c r="M902" s="1">
        <v>312750.96999999997</v>
      </c>
      <c r="N902" s="1">
        <v>147659.94</v>
      </c>
      <c r="O902" s="1">
        <v>65546.61</v>
      </c>
      <c r="P902" s="1">
        <v>61248.37</v>
      </c>
      <c r="Q902" s="1">
        <v>88525.759999999995</v>
      </c>
      <c r="R902" s="1">
        <v>34049.46</v>
      </c>
      <c r="S902" s="1">
        <v>54590.58</v>
      </c>
      <c r="T902" s="1">
        <v>75169.09</v>
      </c>
      <c r="U902" s="1">
        <v>40792.959999999999</v>
      </c>
      <c r="V902" s="1">
        <v>112249.47</v>
      </c>
      <c r="W902" s="1">
        <v>96815.59</v>
      </c>
      <c r="X902" s="1">
        <v>65505.23</v>
      </c>
      <c r="Y902" s="1">
        <v>2718658.9099999997</v>
      </c>
      <c r="Z902" s="1">
        <v>36236.699999999997</v>
      </c>
      <c r="AA902" s="1">
        <v>51516.25</v>
      </c>
      <c r="AB902" s="1">
        <v>110862.97</v>
      </c>
      <c r="AC902" s="1">
        <v>11951.77</v>
      </c>
      <c r="AD902" s="1">
        <v>117663.11</v>
      </c>
      <c r="AE902" s="1">
        <v>59903.56</v>
      </c>
      <c r="AF902" s="1">
        <v>505683.50999999995</v>
      </c>
      <c r="AG902" s="1">
        <v>363910.79</v>
      </c>
      <c r="AH902" s="1">
        <v>1241201.4396299999</v>
      </c>
      <c r="AI902" s="1">
        <v>2498930.0996300001</v>
      </c>
      <c r="AJ902" s="1">
        <v>372635.58</v>
      </c>
      <c r="AK902" s="1">
        <v>2126294.51963</v>
      </c>
      <c r="AL902" s="33">
        <v>2520285.8396299998</v>
      </c>
      <c r="AM902" s="1">
        <v>171592.29</v>
      </c>
      <c r="AN902" s="1">
        <v>171592.29</v>
      </c>
      <c r="AO902" s="1">
        <v>178395.51</v>
      </c>
      <c r="AP902" s="1">
        <v>178395.51</v>
      </c>
      <c r="AQ902" s="1">
        <v>52913.919999999998</v>
      </c>
      <c r="AR902" s="1">
        <v>52913.919999999998</v>
      </c>
      <c r="AS902" s="1">
        <v>54425.75</v>
      </c>
      <c r="AT902" s="1">
        <v>54425.75</v>
      </c>
      <c r="AU902" s="1">
        <v>65764.44</v>
      </c>
      <c r="AV902" s="1">
        <v>220726.65</v>
      </c>
      <c r="AW902" s="1">
        <v>87584.89</v>
      </c>
      <c r="AX902" s="1">
        <v>34316.06</v>
      </c>
      <c r="AY902" s="1">
        <v>1323046.98</v>
      </c>
      <c r="AZ902" s="1">
        <v>6561991.8600000003</v>
      </c>
      <c r="BA902" s="1">
        <v>791986.69</v>
      </c>
      <c r="BB902" s="1">
        <v>22841.98</v>
      </c>
      <c r="BC902" s="1">
        <v>106817.07999999999</v>
      </c>
    </row>
    <row r="903" spans="1:55" x14ac:dyDescent="0.25">
      <c r="A903" s="10" t="s">
        <v>1810</v>
      </c>
      <c r="B903" s="10" t="s">
        <v>1811</v>
      </c>
      <c r="C903">
        <v>115.5</v>
      </c>
      <c r="D903" s="1">
        <v>1656705.42</v>
      </c>
      <c r="E903" s="1">
        <v>3309715</v>
      </c>
      <c r="F903" s="12">
        <v>1.9977691628485166</v>
      </c>
      <c r="G903" s="28">
        <v>4</v>
      </c>
      <c r="H903" s="1">
        <v>127.48</v>
      </c>
      <c r="I903" s="1">
        <v>130702.23999999999</v>
      </c>
      <c r="J903" s="1">
        <v>130829.71999999999</v>
      </c>
      <c r="K903" s="30">
        <v>1.05731</v>
      </c>
      <c r="L903" s="1">
        <v>427853.7</v>
      </c>
      <c r="M903" s="1">
        <v>85570.74</v>
      </c>
      <c r="N903" s="1">
        <v>41056.660000000003</v>
      </c>
      <c r="O903" s="1">
        <v>18007.310000000001</v>
      </c>
      <c r="P903" s="1">
        <v>15082.85</v>
      </c>
      <c r="Q903" s="1">
        <v>24285.82</v>
      </c>
      <c r="R903" s="1">
        <v>9636.64</v>
      </c>
      <c r="S903" s="1">
        <v>15297.36</v>
      </c>
      <c r="T903" s="1">
        <v>20650.849999999999</v>
      </c>
      <c r="U903" s="1">
        <v>11398.03</v>
      </c>
      <c r="V903" s="1">
        <v>30837.759999999998</v>
      </c>
      <c r="W903" s="1">
        <v>26597.69</v>
      </c>
      <c r="X903" s="1">
        <v>18355.86</v>
      </c>
      <c r="Y903" s="1">
        <v>744631.2699999999</v>
      </c>
      <c r="Z903" s="1">
        <v>10260</v>
      </c>
      <c r="AA903" s="1">
        <v>14437.5</v>
      </c>
      <c r="AB903" s="1">
        <v>31069.5</v>
      </c>
      <c r="AC903" s="1">
        <v>3349.5</v>
      </c>
      <c r="AD903" s="1">
        <v>32975.25</v>
      </c>
      <c r="AE903" s="1">
        <v>16272</v>
      </c>
      <c r="AF903" s="1">
        <v>141718.5</v>
      </c>
      <c r="AG903" s="1">
        <v>101986.5</v>
      </c>
      <c r="AH903" s="1">
        <v>308106.20850000001</v>
      </c>
      <c r="AI903" s="1">
        <v>660174.95849999995</v>
      </c>
      <c r="AJ903" s="1">
        <v>104431.63</v>
      </c>
      <c r="AK903" s="1">
        <v>555743.32849999995</v>
      </c>
      <c r="AL903" s="33">
        <v>666159.92849999992</v>
      </c>
      <c r="AM903" s="1">
        <v>34016.089999999997</v>
      </c>
      <c r="AN903" s="1">
        <v>34016.089999999997</v>
      </c>
      <c r="AO903" s="1">
        <v>35527.919999999998</v>
      </c>
      <c r="AP903" s="1">
        <v>35527.919999999998</v>
      </c>
      <c r="AQ903" s="1">
        <v>2267.73</v>
      </c>
      <c r="AR903" s="1">
        <v>2267.73</v>
      </c>
      <c r="AS903" s="1">
        <v>2267.73</v>
      </c>
      <c r="AT903" s="1">
        <v>2267.73</v>
      </c>
      <c r="AU903" s="1">
        <v>3023.65</v>
      </c>
      <c r="AV903" s="1">
        <v>61228.97</v>
      </c>
      <c r="AW903" s="1">
        <v>24295.81</v>
      </c>
      <c r="AX903" s="1">
        <v>9206.74</v>
      </c>
      <c r="AY903" s="1">
        <v>245914.11000000002</v>
      </c>
      <c r="AZ903" s="1">
        <v>1656705.42</v>
      </c>
      <c r="BA903" s="1">
        <v>67584.760000000009</v>
      </c>
      <c r="BB903" s="1">
        <v>8.09</v>
      </c>
      <c r="BC903" s="1">
        <v>32812.049999999996</v>
      </c>
    </row>
    <row r="904" spans="1:55" x14ac:dyDescent="0.25">
      <c r="A904" s="10" t="s">
        <v>1812</v>
      </c>
      <c r="B904" s="10" t="s">
        <v>1813</v>
      </c>
      <c r="C904">
        <v>249.8</v>
      </c>
      <c r="D904" s="1">
        <v>3933726.35</v>
      </c>
      <c r="E904" s="1">
        <v>5281800.22</v>
      </c>
      <c r="F904" s="12">
        <v>1.3426964028649322</v>
      </c>
      <c r="G904" s="28">
        <v>4</v>
      </c>
      <c r="H904" s="1">
        <v>302.69</v>
      </c>
      <c r="I904" s="1">
        <v>672159.33</v>
      </c>
      <c r="J904" s="1">
        <v>672462.0199999999</v>
      </c>
      <c r="K904" s="30">
        <v>1.05731</v>
      </c>
      <c r="L904" s="1">
        <v>957268.64</v>
      </c>
      <c r="M904" s="1">
        <v>191453.72</v>
      </c>
      <c r="N904" s="1">
        <v>89316.26</v>
      </c>
      <c r="O904" s="1">
        <v>39616.080000000002</v>
      </c>
      <c r="P904" s="1">
        <v>36638.29</v>
      </c>
      <c r="Q904" s="1">
        <v>54055.55</v>
      </c>
      <c r="R904" s="1">
        <v>20558.16</v>
      </c>
      <c r="S904" s="1">
        <v>32994.31</v>
      </c>
      <c r="T904" s="1">
        <v>45431.87</v>
      </c>
      <c r="U904" s="1">
        <v>24895.7</v>
      </c>
      <c r="V904" s="1">
        <v>67843.08</v>
      </c>
      <c r="W904" s="1">
        <v>58514.91</v>
      </c>
      <c r="X904" s="1">
        <v>39591.07</v>
      </c>
      <c r="Y904" s="1">
        <v>1658177.6400000004</v>
      </c>
      <c r="Z904" s="1">
        <v>22302</v>
      </c>
      <c r="AA904" s="1">
        <v>31225</v>
      </c>
      <c r="AB904" s="1">
        <v>67196.2</v>
      </c>
      <c r="AC904" s="1">
        <v>7244.2</v>
      </c>
      <c r="AD904" s="1">
        <v>71317.89</v>
      </c>
      <c r="AE904" s="1">
        <v>37209.769999999997</v>
      </c>
      <c r="AF904" s="1">
        <v>306504.59999999998</v>
      </c>
      <c r="AG904" s="1">
        <v>220573.40000000002</v>
      </c>
      <c r="AH904" s="1">
        <v>742507.60679999995</v>
      </c>
      <c r="AI904" s="1">
        <v>1506080.6667999998</v>
      </c>
      <c r="AJ904" s="1">
        <v>225861.66</v>
      </c>
      <c r="AK904" s="1">
        <v>1280219.0067999999</v>
      </c>
      <c r="AL904" s="33">
        <v>1519024.7967999999</v>
      </c>
      <c r="AM904" s="1">
        <v>108851.5</v>
      </c>
      <c r="AN904" s="1">
        <v>108851.5</v>
      </c>
      <c r="AO904" s="1">
        <v>113386.98</v>
      </c>
      <c r="AP904" s="1">
        <v>113386.98</v>
      </c>
      <c r="AQ904" s="1">
        <v>19653.740000000002</v>
      </c>
      <c r="AR904" s="1">
        <v>19653.740000000002</v>
      </c>
      <c r="AS904" s="1">
        <v>20409.650000000001</v>
      </c>
      <c r="AT904" s="1">
        <v>20409.650000000001</v>
      </c>
      <c r="AU904" s="1">
        <v>24945.13</v>
      </c>
      <c r="AV904" s="1">
        <v>133796.63</v>
      </c>
      <c r="AW904" s="1">
        <v>53090.84</v>
      </c>
      <c r="AX904" s="1">
        <v>20087.45</v>
      </c>
      <c r="AY904" s="1">
        <v>756523.78999999992</v>
      </c>
      <c r="AZ904" s="1">
        <v>3933726.35</v>
      </c>
      <c r="BA904" s="1">
        <v>402822.23000000004</v>
      </c>
      <c r="BB904" s="1">
        <v>7871.31</v>
      </c>
      <c r="BC904" s="1">
        <v>84078.43</v>
      </c>
    </row>
    <row r="905" spans="1:55" x14ac:dyDescent="0.25">
      <c r="A905" s="10" t="s">
        <v>1814</v>
      </c>
      <c r="B905" s="10" t="s">
        <v>1815</v>
      </c>
      <c r="C905">
        <v>10120.209999999999</v>
      </c>
      <c r="D905" s="1">
        <v>168329873.08000001</v>
      </c>
      <c r="E905" s="1">
        <v>116275917.31999999</v>
      </c>
      <c r="F905" s="12">
        <v>0.69076222296406653</v>
      </c>
      <c r="G905" s="28">
        <v>1</v>
      </c>
      <c r="H905" s="1">
        <v>3876686.73</v>
      </c>
      <c r="I905" s="1">
        <v>98168432.75999999</v>
      </c>
      <c r="J905" s="1">
        <v>102045119.48999999</v>
      </c>
      <c r="K905" s="30">
        <v>1.05731</v>
      </c>
      <c r="L905" s="1">
        <v>39352457.030000001</v>
      </c>
      <c r="M905" s="1">
        <v>7870491.4000000004</v>
      </c>
      <c r="N905" s="1">
        <v>3643959.44</v>
      </c>
      <c r="O905" s="1">
        <v>1619217.39</v>
      </c>
      <c r="P905" s="1">
        <v>1553903.78</v>
      </c>
      <c r="Q905" s="1">
        <v>2251531.38</v>
      </c>
      <c r="R905" s="1">
        <v>866012.76</v>
      </c>
      <c r="S905" s="1">
        <v>1348867.38</v>
      </c>
      <c r="T905" s="1">
        <v>1856924.45</v>
      </c>
      <c r="U905" s="1">
        <v>1011425.57</v>
      </c>
      <c r="V905" s="1">
        <v>2772932.07</v>
      </c>
      <c r="W905" s="1">
        <v>2391664.31</v>
      </c>
      <c r="X905" s="1">
        <v>1618555.28</v>
      </c>
      <c r="Y905" s="1">
        <v>68157942.24000001</v>
      </c>
      <c r="Z905" s="1">
        <v>902531.7</v>
      </c>
      <c r="AA905" s="1">
        <v>1265026.25</v>
      </c>
      <c r="AB905" s="1">
        <v>2722336.4899999998</v>
      </c>
      <c r="AC905" s="1">
        <v>293486.09000000003</v>
      </c>
      <c r="AD905" s="1">
        <v>5778639.9100000001</v>
      </c>
      <c r="AE905" s="1">
        <v>1531352.27</v>
      </c>
      <c r="AF905" s="1">
        <v>12417497.67</v>
      </c>
      <c r="AG905" s="1">
        <v>8936145.4299999997</v>
      </c>
      <c r="AH905" s="1">
        <v>31403145.286710002</v>
      </c>
      <c r="AI905" s="1">
        <v>65250161.096710004</v>
      </c>
      <c r="AJ905" s="1">
        <v>9150390.2699999996</v>
      </c>
      <c r="AK905" s="1">
        <v>56099770.826710016</v>
      </c>
      <c r="AL905" s="33">
        <v>65774569.956710018</v>
      </c>
      <c r="AM905" s="1">
        <v>4818190.8</v>
      </c>
      <c r="AN905" s="1">
        <v>4818190.8</v>
      </c>
      <c r="AO905" s="1">
        <v>5019263.72</v>
      </c>
      <c r="AP905" s="1">
        <v>5019263.72</v>
      </c>
      <c r="AQ905" s="1">
        <v>1180736.43</v>
      </c>
      <c r="AR905" s="1">
        <v>1180736.43</v>
      </c>
      <c r="AS905" s="1">
        <v>1229870.79</v>
      </c>
      <c r="AT905" s="1">
        <v>1229870.79</v>
      </c>
      <c r="AU905" s="1">
        <v>1476298.5</v>
      </c>
      <c r="AV905" s="1">
        <v>5425189.1100000003</v>
      </c>
      <c r="AW905" s="1">
        <v>2152728.7599999998</v>
      </c>
      <c r="AX905" s="1">
        <v>847020.89</v>
      </c>
      <c r="AY905" s="1">
        <v>34397360.739999995</v>
      </c>
      <c r="AZ905" s="1">
        <v>168329873.08000001</v>
      </c>
      <c r="BA905" s="1">
        <v>30479329.689999998</v>
      </c>
      <c r="BB905" s="1">
        <v>1781187.6900000002</v>
      </c>
      <c r="BC905" s="1">
        <v>6186838.2699999996</v>
      </c>
    </row>
    <row r="906" spans="1:55" x14ac:dyDescent="0.25">
      <c r="A906" s="10" t="s">
        <v>1816</v>
      </c>
      <c r="B906" s="10" t="s">
        <v>1817</v>
      </c>
      <c r="C906">
        <v>476</v>
      </c>
      <c r="D906" s="1">
        <v>7772747.7800000003</v>
      </c>
      <c r="E906" s="1">
        <v>4622684.25</v>
      </c>
      <c r="F906" s="12">
        <v>0.59472973790486228</v>
      </c>
      <c r="G906" s="28">
        <v>1</v>
      </c>
      <c r="H906" s="1">
        <v>423418.46</v>
      </c>
      <c r="I906" s="1">
        <v>3189272.6499999994</v>
      </c>
      <c r="J906" s="1">
        <v>3612691.1099999994</v>
      </c>
      <c r="K906" s="30">
        <v>1.05731</v>
      </c>
      <c r="L906" s="1">
        <v>1784884.66</v>
      </c>
      <c r="M906" s="1">
        <v>356976.93</v>
      </c>
      <c r="N906" s="1">
        <v>170709.3</v>
      </c>
      <c r="O906" s="1">
        <v>75630.7</v>
      </c>
      <c r="P906" s="1">
        <v>71173.899999999994</v>
      </c>
      <c r="Q906" s="1">
        <v>107327.69</v>
      </c>
      <c r="R906" s="1">
        <v>40473.89</v>
      </c>
      <c r="S906" s="1">
        <v>63289.08</v>
      </c>
      <c r="T906" s="1">
        <v>86733.57</v>
      </c>
      <c r="U906" s="1">
        <v>47391.82</v>
      </c>
      <c r="V906" s="1">
        <v>129518.62</v>
      </c>
      <c r="W906" s="1">
        <v>111710.29</v>
      </c>
      <c r="X906" s="1">
        <v>75942.880000000005</v>
      </c>
      <c r="Y906" s="1">
        <v>3121763.3299999996</v>
      </c>
      <c r="Z906" s="1">
        <v>42165</v>
      </c>
      <c r="AA906" s="1">
        <v>59500</v>
      </c>
      <c r="AB906" s="1">
        <v>128044</v>
      </c>
      <c r="AC906" s="1">
        <v>13804</v>
      </c>
      <c r="AD906" s="1">
        <v>271796</v>
      </c>
      <c r="AE906" s="1">
        <v>73393.5</v>
      </c>
      <c r="AF906" s="1">
        <v>584052</v>
      </c>
      <c r="AG906" s="1">
        <v>420308</v>
      </c>
      <c r="AH906" s="1">
        <v>1445262.24</v>
      </c>
      <c r="AI906" s="1">
        <v>3038324.74</v>
      </c>
      <c r="AJ906" s="1">
        <v>430384.92</v>
      </c>
      <c r="AK906" s="1">
        <v>2607939.8200000003</v>
      </c>
      <c r="AL906" s="33">
        <v>3062990.0900000003</v>
      </c>
      <c r="AM906" s="1">
        <v>201072.91</v>
      </c>
      <c r="AN906" s="1">
        <v>201072.91</v>
      </c>
      <c r="AO906" s="1">
        <v>209387.95</v>
      </c>
      <c r="AP906" s="1">
        <v>209387.95</v>
      </c>
      <c r="AQ906" s="1">
        <v>69544.009999999995</v>
      </c>
      <c r="AR906" s="1">
        <v>69544.009999999995</v>
      </c>
      <c r="AS906" s="1">
        <v>72567.66</v>
      </c>
      <c r="AT906" s="1">
        <v>72567.66</v>
      </c>
      <c r="AU906" s="1">
        <v>87685.93</v>
      </c>
      <c r="AV906" s="1">
        <v>254742.75</v>
      </c>
      <c r="AW906" s="1">
        <v>101082.56</v>
      </c>
      <c r="AX906" s="1">
        <v>39337.919999999998</v>
      </c>
      <c r="AY906" s="1">
        <v>1587994.22</v>
      </c>
      <c r="AZ906" s="1">
        <v>7772747.7800000003</v>
      </c>
      <c r="BA906" s="1">
        <v>913361.7300000001</v>
      </c>
      <c r="BB906" s="1">
        <v>60077.96</v>
      </c>
      <c r="BC906" s="1">
        <v>250157.49999999994</v>
      </c>
    </row>
    <row r="907" spans="1:55" x14ac:dyDescent="0.25">
      <c r="A907" s="10" t="s">
        <v>1878</v>
      </c>
      <c r="B907" s="10" t="s">
        <v>1879</v>
      </c>
      <c r="C907">
        <v>832.48</v>
      </c>
      <c r="D907" s="1">
        <v>12153561.51</v>
      </c>
      <c r="E907" s="1">
        <v>10614880.039999999</v>
      </c>
      <c r="F907" s="12">
        <v>0.87339666082785961</v>
      </c>
      <c r="G907" s="28">
        <v>2</v>
      </c>
      <c r="H907" s="1">
        <v>24928.880000000001</v>
      </c>
      <c r="I907" s="1">
        <v>1131310.8600000001</v>
      </c>
      <c r="J907" s="1">
        <v>1156239.74</v>
      </c>
      <c r="K907" s="30">
        <v>1.05731</v>
      </c>
      <c r="L907" s="1">
        <v>2908540.86</v>
      </c>
      <c r="M907" s="1">
        <v>581708.17000000004</v>
      </c>
      <c r="N907" s="1">
        <v>298921.36</v>
      </c>
      <c r="O907" s="1">
        <v>132533.79999999999</v>
      </c>
      <c r="P907" s="1">
        <v>107182.51</v>
      </c>
      <c r="Q907" s="1">
        <v>188802.73</v>
      </c>
      <c r="R907" s="1">
        <v>70668.69</v>
      </c>
      <c r="S907" s="1">
        <v>110680.91</v>
      </c>
      <c r="T907" s="1">
        <v>151990.25</v>
      </c>
      <c r="U907" s="1">
        <v>83085.67</v>
      </c>
      <c r="V907" s="1">
        <v>226965.97</v>
      </c>
      <c r="W907" s="1">
        <v>195759</v>
      </c>
      <c r="X907" s="1">
        <v>132810.07</v>
      </c>
      <c r="Y907" s="1">
        <v>5189649.99</v>
      </c>
      <c r="Z907" s="1">
        <v>74038.5</v>
      </c>
      <c r="AA907" s="1">
        <v>104059.99999999999</v>
      </c>
      <c r="AB907" s="1">
        <v>223937.12</v>
      </c>
      <c r="AC907" s="1">
        <v>24141.919999999998</v>
      </c>
      <c r="AD907" s="1">
        <v>475346.07999999996</v>
      </c>
      <c r="AE907" s="1">
        <v>129024.53</v>
      </c>
      <c r="AF907" s="1">
        <v>1021452.9599999998</v>
      </c>
      <c r="AG907" s="1">
        <v>735079.83999999985</v>
      </c>
      <c r="AH907" s="1">
        <v>2212906.7404800002</v>
      </c>
      <c r="AI907" s="1">
        <v>4999987.6904799994</v>
      </c>
      <c r="AJ907" s="1">
        <v>752703.44</v>
      </c>
      <c r="AK907" s="1">
        <v>4247284.2504799999</v>
      </c>
      <c r="AL907" s="33">
        <v>5043125.12048</v>
      </c>
      <c r="AM907" s="1">
        <v>210143.87</v>
      </c>
      <c r="AN907" s="1">
        <v>210143.87</v>
      </c>
      <c r="AO907" s="1">
        <v>219214.83</v>
      </c>
      <c r="AP907" s="1">
        <v>219214.83</v>
      </c>
      <c r="AQ907" s="1">
        <v>69544.009999999995</v>
      </c>
      <c r="AR907" s="1">
        <v>69544.009999999995</v>
      </c>
      <c r="AS907" s="1">
        <v>71811.75</v>
      </c>
      <c r="AT907" s="1">
        <v>71811.75</v>
      </c>
      <c r="AU907" s="1">
        <v>86930.01</v>
      </c>
      <c r="AV907" s="1">
        <v>445988.79</v>
      </c>
      <c r="AW907" s="1">
        <v>176969.48</v>
      </c>
      <c r="AX907" s="1">
        <v>69469.100000000006</v>
      </c>
      <c r="AY907" s="1">
        <v>1920786.3</v>
      </c>
      <c r="AZ907" s="1">
        <v>12153561.51</v>
      </c>
      <c r="BA907" s="1">
        <v>329877.28999999998</v>
      </c>
      <c r="BB907" s="1">
        <v>50442.5</v>
      </c>
      <c r="BC907" s="1">
        <v>274570.56999999995</v>
      </c>
    </row>
    <row r="908" spans="1:55" x14ac:dyDescent="0.25">
      <c r="A908" s="10" t="s">
        <v>1818</v>
      </c>
      <c r="B908" s="10" t="s">
        <v>1819</v>
      </c>
      <c r="C908">
        <v>291.64999999999998</v>
      </c>
      <c r="D908" s="1">
        <v>5005210.03</v>
      </c>
      <c r="E908" s="1">
        <v>3752824.9400000004</v>
      </c>
      <c r="F908" s="12">
        <v>0.74978370887664836</v>
      </c>
      <c r="G908" s="28">
        <v>2</v>
      </c>
      <c r="H908" s="1">
        <v>30389.85</v>
      </c>
      <c r="I908" s="1">
        <v>1710809.23</v>
      </c>
      <c r="J908" s="1">
        <v>1741199.08</v>
      </c>
      <c r="K908" s="30">
        <v>1.05731</v>
      </c>
      <c r="L908" s="1">
        <v>1135901.17</v>
      </c>
      <c r="M908" s="1">
        <v>227180.23</v>
      </c>
      <c r="N908" s="1">
        <v>103722.11</v>
      </c>
      <c r="O908" s="1">
        <v>46098.71</v>
      </c>
      <c r="P908" s="1">
        <v>46572.959999999999</v>
      </c>
      <c r="Q908" s="1">
        <v>65023.34</v>
      </c>
      <c r="R908" s="1">
        <v>24412.82</v>
      </c>
      <c r="S908" s="1">
        <v>38393.370000000003</v>
      </c>
      <c r="T908" s="1">
        <v>52866.17</v>
      </c>
      <c r="U908" s="1">
        <v>28795.03</v>
      </c>
      <c r="V908" s="1">
        <v>78944.679999999993</v>
      </c>
      <c r="W908" s="1">
        <v>68090.080000000002</v>
      </c>
      <c r="X908" s="1">
        <v>46069.61</v>
      </c>
      <c r="Y908" s="1">
        <v>1962070.2800000003</v>
      </c>
      <c r="Z908" s="1">
        <v>25933.5</v>
      </c>
      <c r="AA908" s="1">
        <v>36456.25</v>
      </c>
      <c r="AB908" s="1">
        <v>78453.850000000006</v>
      </c>
      <c r="AC908" s="1">
        <v>8457.8499999999985</v>
      </c>
      <c r="AD908" s="1">
        <v>166532.15</v>
      </c>
      <c r="AE908" s="1">
        <v>44952.53</v>
      </c>
      <c r="AF908" s="1">
        <v>357854.55</v>
      </c>
      <c r="AG908" s="1">
        <v>257526.94999999998</v>
      </c>
      <c r="AH908" s="1">
        <v>938511.60615000001</v>
      </c>
      <c r="AI908" s="1">
        <v>1914679.2361499998</v>
      </c>
      <c r="AJ908" s="1">
        <v>263701.18</v>
      </c>
      <c r="AK908" s="1">
        <v>1650978.0561500003</v>
      </c>
      <c r="AL908" s="33">
        <v>1929791.9461500002</v>
      </c>
      <c r="AM908" s="1">
        <v>148158.98000000001</v>
      </c>
      <c r="AN908" s="1">
        <v>148158.98000000001</v>
      </c>
      <c r="AO908" s="1">
        <v>154206.29</v>
      </c>
      <c r="AP908" s="1">
        <v>154206.29</v>
      </c>
      <c r="AQ908" s="1">
        <v>49890.27</v>
      </c>
      <c r="AR908" s="1">
        <v>49890.27</v>
      </c>
      <c r="AS908" s="1">
        <v>52158.01</v>
      </c>
      <c r="AT908" s="1">
        <v>52158.01</v>
      </c>
      <c r="AU908" s="1">
        <v>62740.79</v>
      </c>
      <c r="AV908" s="1">
        <v>155718.12</v>
      </c>
      <c r="AW908" s="1">
        <v>61789.34</v>
      </c>
      <c r="AX908" s="1">
        <v>24272.33</v>
      </c>
      <c r="AY908" s="1">
        <v>1113347.6800000002</v>
      </c>
      <c r="AZ908" s="1">
        <v>5005210.03</v>
      </c>
      <c r="BA908" s="1">
        <v>1043756.75</v>
      </c>
      <c r="BB908" s="1">
        <v>32782.79</v>
      </c>
      <c r="BC908" s="1">
        <v>121476.57</v>
      </c>
    </row>
    <row r="909" spans="1:55" x14ac:dyDescent="0.25">
      <c r="A909" s="10" t="s">
        <v>1820</v>
      </c>
      <c r="B909" s="10" t="s">
        <v>1821</v>
      </c>
      <c r="C909">
        <v>279.05</v>
      </c>
      <c r="D909" s="1">
        <v>3972682.6</v>
      </c>
      <c r="E909" s="1">
        <v>2828569.02</v>
      </c>
      <c r="F909" s="12">
        <v>0.71200478487760388</v>
      </c>
      <c r="G909" s="28">
        <v>1</v>
      </c>
      <c r="H909" s="1">
        <v>50264.52</v>
      </c>
      <c r="I909" s="1">
        <v>1128828.3099999998</v>
      </c>
      <c r="J909" s="1">
        <v>1179092.8299999998</v>
      </c>
      <c r="K909" s="30">
        <v>1.05731</v>
      </c>
      <c r="L909" s="1">
        <v>974555.66</v>
      </c>
      <c r="M909" s="1">
        <v>194911.13</v>
      </c>
      <c r="N909" s="1">
        <v>100120.64</v>
      </c>
      <c r="O909" s="1">
        <v>43937.83</v>
      </c>
      <c r="P909" s="1">
        <v>34854.080000000002</v>
      </c>
      <c r="Q909" s="1">
        <v>61889.69</v>
      </c>
      <c r="R909" s="1">
        <v>23127.93</v>
      </c>
      <c r="S909" s="1">
        <v>36893.629999999997</v>
      </c>
      <c r="T909" s="1">
        <v>50388.07</v>
      </c>
      <c r="U909" s="1">
        <v>27595.24</v>
      </c>
      <c r="V909" s="1">
        <v>75244.149999999994</v>
      </c>
      <c r="W909" s="1">
        <v>64898.36</v>
      </c>
      <c r="X909" s="1">
        <v>44270.02</v>
      </c>
      <c r="Y909" s="1">
        <v>1732686.43</v>
      </c>
      <c r="Z909" s="1">
        <v>24776.999999999996</v>
      </c>
      <c r="AA909" s="1">
        <v>34881.25</v>
      </c>
      <c r="AB909" s="1">
        <v>75064.449999999983</v>
      </c>
      <c r="AC909" s="1">
        <v>8092.4499999999989</v>
      </c>
      <c r="AD909" s="1">
        <v>159337.54999999999</v>
      </c>
      <c r="AE909" s="1">
        <v>42501.56</v>
      </c>
      <c r="AF909" s="1">
        <v>342394.35</v>
      </c>
      <c r="AG909" s="1">
        <v>246401.14999999997</v>
      </c>
      <c r="AH909" s="1">
        <v>719810.66954999988</v>
      </c>
      <c r="AI909" s="1">
        <v>1653260.4295499995</v>
      </c>
      <c r="AJ909" s="1">
        <v>252308.63</v>
      </c>
      <c r="AK909" s="1">
        <v>1400951.7995499996</v>
      </c>
      <c r="AL909" s="33">
        <v>1667720.2295499996</v>
      </c>
      <c r="AM909" s="1">
        <v>63496.7</v>
      </c>
      <c r="AN909" s="1">
        <v>63496.7</v>
      </c>
      <c r="AO909" s="1">
        <v>66520.36</v>
      </c>
      <c r="AP909" s="1">
        <v>66520.36</v>
      </c>
      <c r="AQ909" s="1">
        <v>15118.26</v>
      </c>
      <c r="AR909" s="1">
        <v>15118.26</v>
      </c>
      <c r="AS909" s="1">
        <v>15874.17</v>
      </c>
      <c r="AT909" s="1">
        <v>15874.17</v>
      </c>
      <c r="AU909" s="1">
        <v>19653.740000000002</v>
      </c>
      <c r="AV909" s="1">
        <v>148914.9</v>
      </c>
      <c r="AW909" s="1">
        <v>59089.8</v>
      </c>
      <c r="AX909" s="1">
        <v>22598.38</v>
      </c>
      <c r="AY909" s="1">
        <v>572275.80000000005</v>
      </c>
      <c r="AZ909" s="1">
        <v>3972682.6</v>
      </c>
      <c r="BA909" s="1">
        <v>147386.14000000001</v>
      </c>
      <c r="BB909" s="1">
        <v>4178.83</v>
      </c>
      <c r="BC909" s="1">
        <v>119092.83000000002</v>
      </c>
    </row>
    <row r="910" spans="1:55" x14ac:dyDescent="0.25">
      <c r="A910" s="10" t="s">
        <v>1822</v>
      </c>
      <c r="B910" s="10" t="s">
        <v>1823</v>
      </c>
      <c r="C910">
        <v>555.63</v>
      </c>
      <c r="D910" s="1">
        <v>7551016.5599999996</v>
      </c>
      <c r="E910" s="1">
        <v>5997699.54</v>
      </c>
      <c r="F910" s="12">
        <v>0.79429034386861419</v>
      </c>
      <c r="G910" s="28">
        <v>2</v>
      </c>
      <c r="H910" s="1">
        <v>22211.02</v>
      </c>
      <c r="I910" s="1">
        <v>1017688.1100000001</v>
      </c>
      <c r="J910" s="1">
        <v>1039899.1300000001</v>
      </c>
      <c r="K910" s="30">
        <v>1.05731</v>
      </c>
      <c r="L910" s="1">
        <v>1880683.55</v>
      </c>
      <c r="M910" s="1">
        <v>376136.71</v>
      </c>
      <c r="N910" s="1">
        <v>198800.71</v>
      </c>
      <c r="O910" s="1">
        <v>87875.67</v>
      </c>
      <c r="P910" s="1">
        <v>64933.97</v>
      </c>
      <c r="Q910" s="1">
        <v>125346.21</v>
      </c>
      <c r="R910" s="1">
        <v>46898.31</v>
      </c>
      <c r="S910" s="1">
        <v>73487.320000000007</v>
      </c>
      <c r="T910" s="1">
        <v>100776.14</v>
      </c>
      <c r="U910" s="1">
        <v>55190.48</v>
      </c>
      <c r="V910" s="1">
        <v>150488.29999999999</v>
      </c>
      <c r="W910" s="1">
        <v>129796.72</v>
      </c>
      <c r="X910" s="1">
        <v>88180.12</v>
      </c>
      <c r="Y910" s="1">
        <v>3378594.2100000004</v>
      </c>
      <c r="Z910" s="1">
        <v>49227.299999999988</v>
      </c>
      <c r="AA910" s="1">
        <v>69453.75</v>
      </c>
      <c r="AB910" s="1">
        <v>149464.47</v>
      </c>
      <c r="AC910" s="1">
        <v>16113.27</v>
      </c>
      <c r="AD910" s="1">
        <v>317264.73</v>
      </c>
      <c r="AE910" s="1">
        <v>85951.189999999988</v>
      </c>
      <c r="AF910" s="1">
        <v>681758.01</v>
      </c>
      <c r="AG910" s="1">
        <v>490621.29</v>
      </c>
      <c r="AH910" s="1">
        <v>1354579.10613</v>
      </c>
      <c r="AI910" s="1">
        <v>3214433.11613</v>
      </c>
      <c r="AJ910" s="1">
        <v>502383.97</v>
      </c>
      <c r="AK910" s="1">
        <v>2712049.1461300002</v>
      </c>
      <c r="AL910" s="33">
        <v>3243224.7361300001</v>
      </c>
      <c r="AM910" s="1">
        <v>103560.1</v>
      </c>
      <c r="AN910" s="1">
        <v>103560.1</v>
      </c>
      <c r="AO910" s="1">
        <v>107339.67</v>
      </c>
      <c r="AP910" s="1">
        <v>107339.67</v>
      </c>
      <c r="AQ910" s="1">
        <v>8315.0400000000009</v>
      </c>
      <c r="AR910" s="1">
        <v>8315.0400000000009</v>
      </c>
      <c r="AS910" s="1">
        <v>9070.9500000000007</v>
      </c>
      <c r="AT910" s="1">
        <v>9070.9500000000007</v>
      </c>
      <c r="AU910" s="1">
        <v>10582.78</v>
      </c>
      <c r="AV910" s="1">
        <v>297829.8</v>
      </c>
      <c r="AW910" s="1">
        <v>118179.61</v>
      </c>
      <c r="AX910" s="1">
        <v>46033.74</v>
      </c>
      <c r="AY910" s="1">
        <v>929197.45</v>
      </c>
      <c r="AZ910" s="1">
        <v>7551016.5599999996</v>
      </c>
      <c r="BA910" s="1">
        <v>166693.93</v>
      </c>
      <c r="BB910" s="1">
        <v>4055.65</v>
      </c>
      <c r="BC910" s="1">
        <v>198058.26999999996</v>
      </c>
    </row>
    <row r="911" spans="1:55" x14ac:dyDescent="0.25">
      <c r="A911" s="10" t="s">
        <v>1824</v>
      </c>
      <c r="B911" s="10" t="s">
        <v>1825</v>
      </c>
      <c r="C911">
        <v>1424.39</v>
      </c>
      <c r="D911" s="1">
        <v>18823376.82</v>
      </c>
      <c r="E911" s="1">
        <v>24273514.739999998</v>
      </c>
      <c r="F911" s="12">
        <v>1.2895409241454052</v>
      </c>
      <c r="G911" s="28">
        <v>4</v>
      </c>
      <c r="H911" s="1">
        <v>1448.43</v>
      </c>
      <c r="I911" s="1">
        <v>1443614.7199999997</v>
      </c>
      <c r="J911" s="1">
        <v>1445063.1499999997</v>
      </c>
      <c r="K911" s="30">
        <v>1.05731</v>
      </c>
      <c r="L911" s="1">
        <v>4799308.51</v>
      </c>
      <c r="M911" s="1">
        <v>959861.7</v>
      </c>
      <c r="N911" s="1">
        <v>512127.92</v>
      </c>
      <c r="O911" s="1">
        <v>226892.11</v>
      </c>
      <c r="P911" s="1">
        <v>164987.72</v>
      </c>
      <c r="Q911" s="1">
        <v>319632.84000000003</v>
      </c>
      <c r="R911" s="1">
        <v>121421.67</v>
      </c>
      <c r="S911" s="1">
        <v>189567.3</v>
      </c>
      <c r="T911" s="1">
        <v>260200.71</v>
      </c>
      <c r="U911" s="1">
        <v>142175.48000000001</v>
      </c>
      <c r="V911" s="1">
        <v>388555.87</v>
      </c>
      <c r="W911" s="1">
        <v>335130.89</v>
      </c>
      <c r="X911" s="1">
        <v>227468.74</v>
      </c>
      <c r="Y911" s="1">
        <v>8647331.4600000009</v>
      </c>
      <c r="Z911" s="1">
        <v>126207.9</v>
      </c>
      <c r="AA911" s="1">
        <v>178048.75</v>
      </c>
      <c r="AB911" s="1">
        <v>383160.91000000003</v>
      </c>
      <c r="AC911" s="1">
        <v>41307.31</v>
      </c>
      <c r="AD911" s="1">
        <v>406663.34</v>
      </c>
      <c r="AE911" s="1">
        <v>217276.4</v>
      </c>
      <c r="AF911" s="1">
        <v>1747726.53</v>
      </c>
      <c r="AG911" s="1">
        <v>1257736.3699999999</v>
      </c>
      <c r="AH911" s="1">
        <v>3445377.7608900005</v>
      </c>
      <c r="AI911" s="1">
        <v>7803505.2708900003</v>
      </c>
      <c r="AJ911" s="1">
        <v>1287890.7</v>
      </c>
      <c r="AK911" s="1">
        <v>6515614.570890001</v>
      </c>
      <c r="AL911" s="33">
        <v>7877314.280890001</v>
      </c>
      <c r="AM911" s="1">
        <v>218458.91</v>
      </c>
      <c r="AN911" s="1">
        <v>218458.91</v>
      </c>
      <c r="AO911" s="1">
        <v>227529.87</v>
      </c>
      <c r="AP911" s="1">
        <v>227529.87</v>
      </c>
      <c r="AQ911" s="1">
        <v>41575.22</v>
      </c>
      <c r="AR911" s="1">
        <v>41575.22</v>
      </c>
      <c r="AS911" s="1">
        <v>43087.05</v>
      </c>
      <c r="AT911" s="1">
        <v>43087.05</v>
      </c>
      <c r="AU911" s="1">
        <v>52158.01</v>
      </c>
      <c r="AV911" s="1">
        <v>763472.34</v>
      </c>
      <c r="AW911" s="1">
        <v>302947.75</v>
      </c>
      <c r="AX911" s="1">
        <v>118850.75</v>
      </c>
      <c r="AY911" s="1">
        <v>2298730.9499999997</v>
      </c>
      <c r="AZ911" s="1">
        <v>18823376.82</v>
      </c>
      <c r="BA911" s="1">
        <v>226838.02</v>
      </c>
      <c r="BB911" s="1">
        <v>10881.25</v>
      </c>
      <c r="BC911" s="1">
        <v>697793.42999999993</v>
      </c>
    </row>
    <row r="912" spans="1:55" x14ac:dyDescent="0.25">
      <c r="A912" s="10" t="s">
        <v>1826</v>
      </c>
      <c r="B912" s="10" t="s">
        <v>1827</v>
      </c>
      <c r="C912">
        <v>1725.25</v>
      </c>
      <c r="D912" s="1">
        <v>21794107.690000001</v>
      </c>
      <c r="E912" s="1">
        <v>13493707.959999999</v>
      </c>
      <c r="F912" s="12">
        <v>0.61914477765893783</v>
      </c>
      <c r="G912" s="28">
        <v>1</v>
      </c>
      <c r="H912" s="1">
        <v>950105.89</v>
      </c>
      <c r="I912" s="1">
        <v>4192973.4799999995</v>
      </c>
      <c r="J912" s="1">
        <v>5143079.3699999992</v>
      </c>
      <c r="K912" s="30">
        <v>1.05731</v>
      </c>
      <c r="L912" s="1">
        <v>5601714.2800000003</v>
      </c>
      <c r="M912" s="1">
        <v>1120342.8500000001</v>
      </c>
      <c r="N912" s="1">
        <v>620892.07999999996</v>
      </c>
      <c r="O912" s="1">
        <v>275151.71000000002</v>
      </c>
      <c r="P912" s="1">
        <v>182308.53</v>
      </c>
      <c r="Q912" s="1">
        <v>375255.23</v>
      </c>
      <c r="R912" s="1">
        <v>147119.37</v>
      </c>
      <c r="S912" s="1">
        <v>229760.37</v>
      </c>
      <c r="T912" s="1">
        <v>315544.99</v>
      </c>
      <c r="U912" s="1">
        <v>172170.3</v>
      </c>
      <c r="V912" s="1">
        <v>471201.09</v>
      </c>
      <c r="W912" s="1">
        <v>406412.7</v>
      </c>
      <c r="X912" s="1">
        <v>275697.87</v>
      </c>
      <c r="Y912" s="1">
        <v>10193571.370000001</v>
      </c>
      <c r="Z912" s="1">
        <v>153090</v>
      </c>
      <c r="AA912" s="1">
        <v>215656.25</v>
      </c>
      <c r="AB912" s="1">
        <v>464092.25</v>
      </c>
      <c r="AC912" s="1">
        <v>50032.25</v>
      </c>
      <c r="AD912" s="1">
        <v>985117.75</v>
      </c>
      <c r="AE912" s="1">
        <v>254024</v>
      </c>
      <c r="AF912" s="1">
        <v>2116881.75</v>
      </c>
      <c r="AG912" s="1">
        <v>1523395.75</v>
      </c>
      <c r="AH912" s="1">
        <v>3847926.0697499998</v>
      </c>
      <c r="AI912" s="1">
        <v>9610216.0697499998</v>
      </c>
      <c r="AJ912" s="1">
        <v>1559919.29</v>
      </c>
      <c r="AK912" s="1">
        <v>8050296.7797499998</v>
      </c>
      <c r="AL912" s="33">
        <v>9699615.0397500005</v>
      </c>
      <c r="AM912" s="1">
        <v>98268.71</v>
      </c>
      <c r="AN912" s="1">
        <v>98268.71</v>
      </c>
      <c r="AO912" s="1">
        <v>102048.28</v>
      </c>
      <c r="AP912" s="1">
        <v>102048.28</v>
      </c>
      <c r="AQ912" s="1">
        <v>12094.61</v>
      </c>
      <c r="AR912" s="1">
        <v>12094.61</v>
      </c>
      <c r="AS912" s="1">
        <v>12850.52</v>
      </c>
      <c r="AT912" s="1">
        <v>12850.52</v>
      </c>
      <c r="AU912" s="1">
        <v>15118.26</v>
      </c>
      <c r="AV912" s="1">
        <v>924481.85</v>
      </c>
      <c r="AW912" s="1">
        <v>366836.73</v>
      </c>
      <c r="AX912" s="1">
        <v>143960.07</v>
      </c>
      <c r="AY912" s="1">
        <v>1900921.1500000001</v>
      </c>
      <c r="AZ912" s="1">
        <v>21794107.690000001</v>
      </c>
      <c r="BA912" s="1">
        <v>143121.42000000001</v>
      </c>
      <c r="BB912" s="1">
        <v>7040.09</v>
      </c>
      <c r="BC912" s="1">
        <v>634713.83000000007</v>
      </c>
    </row>
    <row r="913" spans="1:55" x14ac:dyDescent="0.25">
      <c r="A913" s="10" t="s">
        <v>1828</v>
      </c>
      <c r="B913" s="10" t="s">
        <v>1829</v>
      </c>
      <c r="C913">
        <v>4896.5600000000004</v>
      </c>
      <c r="D913" s="1">
        <v>62006791.469999999</v>
      </c>
      <c r="E913" s="1">
        <v>50103213.25</v>
      </c>
      <c r="F913" s="12">
        <v>0.80802783150359969</v>
      </c>
      <c r="G913" s="28">
        <v>2</v>
      </c>
      <c r="H913" s="1">
        <v>146629.06</v>
      </c>
      <c r="I913" s="1">
        <v>5222336.2300000004</v>
      </c>
      <c r="J913" s="1">
        <v>5368965.29</v>
      </c>
      <c r="K913" s="30">
        <v>1.05731</v>
      </c>
      <c r="L913" s="1">
        <v>15800334.9</v>
      </c>
      <c r="M913" s="1">
        <v>3160066.98</v>
      </c>
      <c r="N913" s="1">
        <v>1762555.59</v>
      </c>
      <c r="O913" s="1">
        <v>783678.17</v>
      </c>
      <c r="P913" s="1">
        <v>517337.18</v>
      </c>
      <c r="Q913" s="1">
        <v>1103046.69</v>
      </c>
      <c r="R913" s="1">
        <v>418872.64</v>
      </c>
      <c r="S913" s="1">
        <v>652687.43999999994</v>
      </c>
      <c r="T913" s="1">
        <v>898725</v>
      </c>
      <c r="U913" s="1">
        <v>489215.63</v>
      </c>
      <c r="V913" s="1">
        <v>1342059.6499999999</v>
      </c>
      <c r="W913" s="1">
        <v>1157531.48</v>
      </c>
      <c r="X913" s="1">
        <v>783183.52</v>
      </c>
      <c r="Y913" s="1">
        <v>28869294.870000001</v>
      </c>
      <c r="Z913" s="1">
        <v>435125.69999999995</v>
      </c>
      <c r="AA913" s="1">
        <v>612070</v>
      </c>
      <c r="AB913" s="1">
        <v>1317174.6400000001</v>
      </c>
      <c r="AC913" s="1">
        <v>142000.24</v>
      </c>
      <c r="AD913" s="1">
        <v>2795935.76</v>
      </c>
      <c r="AE913" s="1">
        <v>750251.07000000007</v>
      </c>
      <c r="AF913" s="1">
        <v>6008079.120000001</v>
      </c>
      <c r="AG913" s="1">
        <v>4323662.4800000004</v>
      </c>
      <c r="AH913" s="1">
        <v>10947936.27156</v>
      </c>
      <c r="AI913" s="1">
        <v>27332235.281560004</v>
      </c>
      <c r="AJ913" s="1">
        <v>4427322.6500000004</v>
      </c>
      <c r="AK913" s="1">
        <v>22904912.631559998</v>
      </c>
      <c r="AL913" s="33">
        <v>27585965.141559996</v>
      </c>
      <c r="AM913" s="1">
        <v>334113.63</v>
      </c>
      <c r="AN913" s="1">
        <v>334113.63</v>
      </c>
      <c r="AO913" s="1">
        <v>347720.07</v>
      </c>
      <c r="AP913" s="1">
        <v>347720.07</v>
      </c>
      <c r="AQ913" s="1">
        <v>21165.56</v>
      </c>
      <c r="AR913" s="1">
        <v>21165.56</v>
      </c>
      <c r="AS913" s="1">
        <v>21921.48</v>
      </c>
      <c r="AT913" s="1">
        <v>21921.48</v>
      </c>
      <c r="AU913" s="1">
        <v>26456.959999999999</v>
      </c>
      <c r="AV913" s="1">
        <v>2624530.66</v>
      </c>
      <c r="AW913" s="1">
        <v>1041420.4</v>
      </c>
      <c r="AX913" s="1">
        <v>409281.83</v>
      </c>
      <c r="AY913" s="1">
        <v>5551531.330000001</v>
      </c>
      <c r="AZ913" s="1">
        <v>62006791.469999999</v>
      </c>
      <c r="BA913" s="1">
        <v>292463.62000000005</v>
      </c>
      <c r="BB913" s="1">
        <v>1257.79</v>
      </c>
      <c r="BC913" s="1">
        <v>1746596.5200000003</v>
      </c>
    </row>
    <row r="914" spans="1:55" x14ac:dyDescent="0.25">
      <c r="A914" s="10" t="s">
        <v>1880</v>
      </c>
      <c r="B914" s="10" t="s">
        <v>1881</v>
      </c>
      <c r="C914">
        <v>2585</v>
      </c>
      <c r="D914" s="1">
        <v>31690346.57</v>
      </c>
      <c r="E914" s="1">
        <v>31981095.559999999</v>
      </c>
      <c r="F914" s="12">
        <v>1.0091746863467641</v>
      </c>
      <c r="G914" s="28">
        <v>4</v>
      </c>
      <c r="H914" s="1">
        <v>2438.5300000000002</v>
      </c>
      <c r="I914" s="1">
        <v>1856892.69</v>
      </c>
      <c r="J914" s="1">
        <v>1859331.22</v>
      </c>
      <c r="K914" s="30">
        <v>1.05731</v>
      </c>
      <c r="L914" s="1">
        <v>8323699.4000000004</v>
      </c>
      <c r="M914" s="1">
        <v>1664739.88</v>
      </c>
      <c r="N914" s="1">
        <v>929897.53</v>
      </c>
      <c r="O914" s="1">
        <v>412727.56</v>
      </c>
      <c r="P914" s="1">
        <v>269986.12</v>
      </c>
      <c r="Q914" s="1">
        <v>575809.17000000004</v>
      </c>
      <c r="R914" s="1">
        <v>221000.28</v>
      </c>
      <c r="S914" s="1">
        <v>344340.61</v>
      </c>
      <c r="T914" s="1">
        <v>473317.48</v>
      </c>
      <c r="U914" s="1">
        <v>258255.46</v>
      </c>
      <c r="V914" s="1">
        <v>706801.63</v>
      </c>
      <c r="W914" s="1">
        <v>609619.06000000006</v>
      </c>
      <c r="X914" s="1">
        <v>413186.89</v>
      </c>
      <c r="Y914" s="1">
        <v>15203381.070000002</v>
      </c>
      <c r="Z914" s="1">
        <v>231075</v>
      </c>
      <c r="AA914" s="1">
        <v>323125</v>
      </c>
      <c r="AB914" s="1">
        <v>695365</v>
      </c>
      <c r="AC914" s="1">
        <v>74965</v>
      </c>
      <c r="AD914" s="1">
        <v>738017.5</v>
      </c>
      <c r="AE914" s="1">
        <v>392675</v>
      </c>
      <c r="AF914" s="1">
        <v>3171795</v>
      </c>
      <c r="AG914" s="1">
        <v>2282555</v>
      </c>
      <c r="AH914" s="1">
        <v>5713079.7089999989</v>
      </c>
      <c r="AI914" s="1">
        <v>13622652.208999999</v>
      </c>
      <c r="AJ914" s="1">
        <v>2337279.4500000002</v>
      </c>
      <c r="AK914" s="1">
        <v>11285372.759</v>
      </c>
      <c r="AL914" s="33">
        <v>13756601.688999999</v>
      </c>
      <c r="AM914" s="1">
        <v>98268.71</v>
      </c>
      <c r="AN914" s="1">
        <v>98268.71</v>
      </c>
      <c r="AO914" s="1">
        <v>102048.28</v>
      </c>
      <c r="AP914" s="1">
        <v>102048.28</v>
      </c>
      <c r="AQ914" s="1">
        <v>33260.18</v>
      </c>
      <c r="AR914" s="1">
        <v>33260.18</v>
      </c>
      <c r="AS914" s="1">
        <v>34772</v>
      </c>
      <c r="AT914" s="1">
        <v>34772</v>
      </c>
      <c r="AU914" s="1">
        <v>42331.13</v>
      </c>
      <c r="AV914" s="1">
        <v>1385588.91</v>
      </c>
      <c r="AW914" s="1">
        <v>549805.18000000005</v>
      </c>
      <c r="AX914" s="1">
        <v>215940.1</v>
      </c>
      <c r="AY914" s="1">
        <v>2730363.66</v>
      </c>
      <c r="AZ914" s="1">
        <v>31690346.57</v>
      </c>
      <c r="BA914" s="1">
        <v>71228.210000000006</v>
      </c>
      <c r="BB914" s="1">
        <v>6146.64</v>
      </c>
      <c r="BC914" s="1">
        <v>848927.32999999984</v>
      </c>
    </row>
    <row r="915" spans="1:55" x14ac:dyDescent="0.25">
      <c r="A915" s="10" t="s">
        <v>1830</v>
      </c>
      <c r="B915" s="10" t="s">
        <v>1831</v>
      </c>
      <c r="C915">
        <v>1514.75</v>
      </c>
      <c r="D915" s="1">
        <v>19258139.370000001</v>
      </c>
      <c r="E915" s="1">
        <v>18995996.139999997</v>
      </c>
      <c r="F915" s="12">
        <v>0.98638792538762254</v>
      </c>
      <c r="G915" s="28">
        <v>3</v>
      </c>
      <c r="H915" s="1">
        <v>31560.38</v>
      </c>
      <c r="I915" s="1">
        <v>1453703.5299999998</v>
      </c>
      <c r="J915" s="1">
        <v>1485263.9099999997</v>
      </c>
      <c r="K915" s="30">
        <v>1.05731</v>
      </c>
      <c r="L915" s="1">
        <v>4986584.54</v>
      </c>
      <c r="M915" s="1">
        <v>997316.9</v>
      </c>
      <c r="N915" s="1">
        <v>545261.37</v>
      </c>
      <c r="O915" s="1">
        <v>241297.96</v>
      </c>
      <c r="P915" s="1">
        <v>166509.78</v>
      </c>
      <c r="Q915" s="1">
        <v>336867.95</v>
      </c>
      <c r="R915" s="1">
        <v>129130.98</v>
      </c>
      <c r="S915" s="1">
        <v>201565.24</v>
      </c>
      <c r="T915" s="1">
        <v>276721.39</v>
      </c>
      <c r="U915" s="1">
        <v>151173.93</v>
      </c>
      <c r="V915" s="1">
        <v>413226.08</v>
      </c>
      <c r="W915" s="1">
        <v>356409.05</v>
      </c>
      <c r="X915" s="1">
        <v>241865.49</v>
      </c>
      <c r="Y915" s="1">
        <v>9043930.660000002</v>
      </c>
      <c r="Z915" s="1">
        <v>134730</v>
      </c>
      <c r="AA915" s="1">
        <v>189343.75</v>
      </c>
      <c r="AB915" s="1">
        <v>407467.75</v>
      </c>
      <c r="AC915" s="1">
        <v>43927.75</v>
      </c>
      <c r="AD915" s="1">
        <v>432461.12</v>
      </c>
      <c r="AE915" s="1">
        <v>229051</v>
      </c>
      <c r="AF915" s="1">
        <v>1858598.25</v>
      </c>
      <c r="AG915" s="1">
        <v>1337524.25</v>
      </c>
      <c r="AH915" s="1">
        <v>3498416.1082499996</v>
      </c>
      <c r="AI915" s="1">
        <v>8131519.9782499997</v>
      </c>
      <c r="AJ915" s="1">
        <v>1369591.5</v>
      </c>
      <c r="AK915" s="1">
        <v>6761928.4782499997</v>
      </c>
      <c r="AL915" s="33">
        <v>8210011.25825</v>
      </c>
      <c r="AM915" s="1">
        <v>133796.63</v>
      </c>
      <c r="AN915" s="1">
        <v>133796.63</v>
      </c>
      <c r="AO915" s="1">
        <v>139088.03</v>
      </c>
      <c r="AP915" s="1">
        <v>139088.03</v>
      </c>
      <c r="AQ915" s="1">
        <v>37039.74</v>
      </c>
      <c r="AR915" s="1">
        <v>37039.74</v>
      </c>
      <c r="AS915" s="1">
        <v>38551.57</v>
      </c>
      <c r="AT915" s="1">
        <v>38551.57</v>
      </c>
      <c r="AU915" s="1">
        <v>46866.61</v>
      </c>
      <c r="AV915" s="1">
        <v>811850.78</v>
      </c>
      <c r="AW915" s="1">
        <v>322144.44</v>
      </c>
      <c r="AX915" s="1">
        <v>126383.55</v>
      </c>
      <c r="AY915" s="1">
        <v>2004197.32</v>
      </c>
      <c r="AZ915" s="1">
        <v>19258139.370000001</v>
      </c>
      <c r="BA915" s="1">
        <v>137803.83000000005</v>
      </c>
      <c r="BB915" s="1">
        <v>10673.07</v>
      </c>
      <c r="BC915" s="1">
        <v>591688.43000000017</v>
      </c>
    </row>
    <row r="916" spans="1:55" x14ac:dyDescent="0.25">
      <c r="A916" s="10" t="s">
        <v>1832</v>
      </c>
      <c r="B916" s="10" t="s">
        <v>1833</v>
      </c>
      <c r="C916">
        <v>2665.05</v>
      </c>
      <c r="D916" s="1">
        <v>33945336.899999999</v>
      </c>
      <c r="E916" s="1">
        <v>33669243.140000001</v>
      </c>
      <c r="F916" s="12">
        <v>0.9918665187853829</v>
      </c>
      <c r="G916" s="28">
        <v>3</v>
      </c>
      <c r="H916" s="1">
        <v>55629.86</v>
      </c>
      <c r="I916" s="1">
        <v>2984033.7800000003</v>
      </c>
      <c r="J916" s="1">
        <v>3039663.64</v>
      </c>
      <c r="K916" s="30">
        <v>1.05731</v>
      </c>
      <c r="L916" s="1">
        <v>8653593.3399999999</v>
      </c>
      <c r="M916" s="1">
        <v>1730718.66</v>
      </c>
      <c r="N916" s="1">
        <v>958709.23</v>
      </c>
      <c r="O916" s="1">
        <v>425692.83</v>
      </c>
      <c r="P916" s="1">
        <v>292644.19</v>
      </c>
      <c r="Q916" s="1">
        <v>607929.14</v>
      </c>
      <c r="R916" s="1">
        <v>227424.71</v>
      </c>
      <c r="S916" s="1">
        <v>355138.75</v>
      </c>
      <c r="T916" s="1">
        <v>488186.1</v>
      </c>
      <c r="U916" s="1">
        <v>266054.11</v>
      </c>
      <c r="V916" s="1">
        <v>729004.83</v>
      </c>
      <c r="W916" s="1">
        <v>628769.4</v>
      </c>
      <c r="X916" s="1">
        <v>426143.97</v>
      </c>
      <c r="Y916" s="1">
        <v>15790009.260000002</v>
      </c>
      <c r="Z916" s="1">
        <v>237327.30000000002</v>
      </c>
      <c r="AA916" s="1">
        <v>333131.25</v>
      </c>
      <c r="AB916" s="1">
        <v>716898.45000000007</v>
      </c>
      <c r="AC916" s="1">
        <v>77286.450000000012</v>
      </c>
      <c r="AD916" s="1">
        <v>760871.77</v>
      </c>
      <c r="AE916" s="1">
        <v>415270.48</v>
      </c>
      <c r="AF916" s="1">
        <v>3270016.35</v>
      </c>
      <c r="AG916" s="1">
        <v>2353239.1500000004</v>
      </c>
      <c r="AH916" s="1">
        <v>6166235.3695499999</v>
      </c>
      <c r="AI916" s="1">
        <v>14330276.56955</v>
      </c>
      <c r="AJ916" s="1">
        <v>2409658.25</v>
      </c>
      <c r="AK916" s="1">
        <v>11920618.319549998</v>
      </c>
      <c r="AL916" s="33">
        <v>14468374.079549998</v>
      </c>
      <c r="AM916" s="1">
        <v>224506.22</v>
      </c>
      <c r="AN916" s="1">
        <v>224506.22</v>
      </c>
      <c r="AO916" s="1">
        <v>234333.09</v>
      </c>
      <c r="AP916" s="1">
        <v>234333.09</v>
      </c>
      <c r="AQ916" s="1">
        <v>103560.1</v>
      </c>
      <c r="AR916" s="1">
        <v>103560.1</v>
      </c>
      <c r="AS916" s="1">
        <v>107339.67</v>
      </c>
      <c r="AT916" s="1">
        <v>107339.67</v>
      </c>
      <c r="AU916" s="1">
        <v>129261.15</v>
      </c>
      <c r="AV916" s="1">
        <v>1428675.96</v>
      </c>
      <c r="AW916" s="1">
        <v>566902.23</v>
      </c>
      <c r="AX916" s="1">
        <v>222635.92</v>
      </c>
      <c r="AY916" s="1">
        <v>3686953.4199999995</v>
      </c>
      <c r="AZ916" s="1">
        <v>33945336.899999999</v>
      </c>
      <c r="BA916" s="1">
        <v>209489.2</v>
      </c>
      <c r="BB916" s="1">
        <v>31877.4</v>
      </c>
      <c r="BC916" s="1">
        <v>1130179.2000000002</v>
      </c>
    </row>
    <row r="917" spans="1:55" x14ac:dyDescent="0.25">
      <c r="A917" s="10" t="s">
        <v>1882</v>
      </c>
      <c r="B917" s="10" t="s">
        <v>1883</v>
      </c>
      <c r="C917">
        <v>1076.6199999999999</v>
      </c>
      <c r="D917" s="1">
        <v>15034154.710000001</v>
      </c>
      <c r="E917" s="1">
        <v>9632444.9800000004</v>
      </c>
      <c r="F917" s="12">
        <v>0.64070412775471564</v>
      </c>
      <c r="G917" s="28">
        <v>1</v>
      </c>
      <c r="H917" s="1">
        <v>538267.43999999994</v>
      </c>
      <c r="I917" s="1">
        <v>2386826.3600000003</v>
      </c>
      <c r="J917" s="1">
        <v>2925093.8000000003</v>
      </c>
      <c r="K917" s="30">
        <v>1.05731</v>
      </c>
      <c r="L917" s="1">
        <v>3674694.31</v>
      </c>
      <c r="M917" s="1">
        <v>906005.87</v>
      </c>
      <c r="N917" s="1">
        <v>405485.5</v>
      </c>
      <c r="O917" s="1">
        <v>162773.04</v>
      </c>
      <c r="P917" s="1">
        <v>124294.49</v>
      </c>
      <c r="Q917" s="1">
        <v>288868.33</v>
      </c>
      <c r="R917" s="1">
        <v>91869.3</v>
      </c>
      <c r="S917" s="1">
        <v>149074.29</v>
      </c>
      <c r="T917" s="1">
        <v>179249.38</v>
      </c>
      <c r="U917" s="1">
        <v>107081.53</v>
      </c>
      <c r="V917" s="1">
        <v>267671.82</v>
      </c>
      <c r="W917" s="1">
        <v>230867.95</v>
      </c>
      <c r="X917" s="1">
        <v>178879.69</v>
      </c>
      <c r="Y917" s="1">
        <v>6766815.5000000009</v>
      </c>
      <c r="Z917" s="1">
        <v>96506.1</v>
      </c>
      <c r="AA917" s="1">
        <v>134577.5</v>
      </c>
      <c r="AB917" s="1">
        <v>289610.77999999997</v>
      </c>
      <c r="AC917" s="1">
        <v>31221.979999999996</v>
      </c>
      <c r="AD917" s="1">
        <v>614750.02</v>
      </c>
      <c r="AE917" s="1">
        <v>394385.54</v>
      </c>
      <c r="AF917" s="1">
        <v>1321012.74</v>
      </c>
      <c r="AG917" s="1">
        <v>950655.45999999985</v>
      </c>
      <c r="AH917" s="1">
        <v>2663486.0716199996</v>
      </c>
      <c r="AI917" s="1">
        <v>6496206.1916199997</v>
      </c>
      <c r="AJ917" s="1">
        <v>973447.5</v>
      </c>
      <c r="AK917" s="1">
        <v>5522758.6916200006</v>
      </c>
      <c r="AL917" s="33">
        <v>6551994.4616200011</v>
      </c>
      <c r="AM917" s="1">
        <v>146647.16</v>
      </c>
      <c r="AN917" s="1">
        <v>146647.16</v>
      </c>
      <c r="AO917" s="1">
        <v>152694.46</v>
      </c>
      <c r="AP917" s="1">
        <v>152694.46</v>
      </c>
      <c r="AQ917" s="1">
        <v>41575.22</v>
      </c>
      <c r="AR917" s="1">
        <v>41575.22</v>
      </c>
      <c r="AS917" s="1">
        <v>43087.05</v>
      </c>
      <c r="AT917" s="1">
        <v>43087.05</v>
      </c>
      <c r="AU917" s="1">
        <v>52158.01</v>
      </c>
      <c r="AV917" s="1">
        <v>576761.78</v>
      </c>
      <c r="AW917" s="1">
        <v>228860.53</v>
      </c>
      <c r="AX917" s="1">
        <v>89556.55</v>
      </c>
      <c r="AY917" s="1">
        <v>1715344.6500000001</v>
      </c>
      <c r="AZ917" s="1">
        <v>15034154.710000001</v>
      </c>
      <c r="BA917" s="1">
        <v>211671.2</v>
      </c>
      <c r="BB917" s="1">
        <v>18003.37</v>
      </c>
      <c r="BC917" s="1">
        <v>371804.66000000003</v>
      </c>
    </row>
    <row r="918" spans="1:55" x14ac:dyDescent="0.25">
      <c r="A918" s="10" t="s">
        <v>1884</v>
      </c>
      <c r="B918" s="10" t="s">
        <v>1885</v>
      </c>
      <c r="C918">
        <v>4367.2</v>
      </c>
      <c r="D918" s="1">
        <v>66214305.700000003</v>
      </c>
      <c r="E918" s="1">
        <v>47594787.900000006</v>
      </c>
      <c r="F918" s="12">
        <v>0.71879916880258099</v>
      </c>
      <c r="G918" s="28">
        <v>1</v>
      </c>
      <c r="H918" s="1">
        <v>733895.44</v>
      </c>
      <c r="I918" s="1">
        <v>17946757.23</v>
      </c>
      <c r="J918" s="1">
        <v>18680652.670000002</v>
      </c>
      <c r="K918" s="30">
        <v>1.05731</v>
      </c>
      <c r="L918" s="1">
        <v>15898450.359999999</v>
      </c>
      <c r="M918" s="1">
        <v>3920466.41</v>
      </c>
      <c r="N918" s="1">
        <v>1650479.76</v>
      </c>
      <c r="O918" s="1">
        <v>664375.61</v>
      </c>
      <c r="P918" s="1">
        <v>565573.5</v>
      </c>
      <c r="Q918" s="1">
        <v>1176504.95</v>
      </c>
      <c r="R918" s="1">
        <v>372616.76</v>
      </c>
      <c r="S918" s="1">
        <v>606495.4</v>
      </c>
      <c r="T918" s="1">
        <v>731866.13</v>
      </c>
      <c r="U918" s="1">
        <v>436124.79</v>
      </c>
      <c r="V918" s="1">
        <v>1092890.49</v>
      </c>
      <c r="W918" s="1">
        <v>942622.14</v>
      </c>
      <c r="X918" s="1">
        <v>727756</v>
      </c>
      <c r="Y918" s="1">
        <v>28786222.299999997</v>
      </c>
      <c r="Z918" s="1">
        <v>388975.5</v>
      </c>
      <c r="AA918" s="1">
        <v>545900</v>
      </c>
      <c r="AB918" s="1">
        <v>1174776.7999999998</v>
      </c>
      <c r="AC918" s="1">
        <v>126648.8</v>
      </c>
      <c r="AD918" s="1">
        <v>2493671.2000000002</v>
      </c>
      <c r="AE918" s="1">
        <v>1596843.4</v>
      </c>
      <c r="AF918" s="1">
        <v>5358554.4000000004</v>
      </c>
      <c r="AG918" s="1">
        <v>3856237.6000000006</v>
      </c>
      <c r="AH918" s="1">
        <v>11947708.864199998</v>
      </c>
      <c r="AI918" s="1">
        <v>27489316.564199999</v>
      </c>
      <c r="AJ918" s="1">
        <v>3948691.22</v>
      </c>
      <c r="AK918" s="1">
        <v>23540625.344199996</v>
      </c>
      <c r="AL918" s="33">
        <v>27715616.054199997</v>
      </c>
      <c r="AM918" s="1">
        <v>1362155.6</v>
      </c>
      <c r="AN918" s="1">
        <v>1362155.6</v>
      </c>
      <c r="AO918" s="1">
        <v>1418849.09</v>
      </c>
      <c r="AP918" s="1">
        <v>1418849.09</v>
      </c>
      <c r="AQ918" s="1">
        <v>96756.89</v>
      </c>
      <c r="AR918" s="1">
        <v>96756.89</v>
      </c>
      <c r="AS918" s="1">
        <v>100536.45</v>
      </c>
      <c r="AT918" s="1">
        <v>100536.45</v>
      </c>
      <c r="AU918" s="1">
        <v>120946.11</v>
      </c>
      <c r="AV918" s="1">
        <v>2341063.21</v>
      </c>
      <c r="AW918" s="1">
        <v>928939.8</v>
      </c>
      <c r="AX918" s="1">
        <v>364922.04</v>
      </c>
      <c r="AY918" s="1">
        <v>9712467.2199999988</v>
      </c>
      <c r="AZ918" s="1">
        <v>66214305.700000003</v>
      </c>
      <c r="BA918" s="1">
        <v>3535080.46</v>
      </c>
      <c r="BB918" s="1">
        <v>52714.259999999995</v>
      </c>
      <c r="BC918" s="1">
        <v>2260681.69</v>
      </c>
    </row>
    <row r="919" spans="1:55" x14ac:dyDescent="0.25">
      <c r="A919" s="10" t="s">
        <v>1834</v>
      </c>
      <c r="B919" s="10" t="s">
        <v>1835</v>
      </c>
      <c r="C919">
        <v>25174.03</v>
      </c>
      <c r="D919" s="1">
        <v>356961887.81</v>
      </c>
      <c r="E919" s="1">
        <v>241071933.58000004</v>
      </c>
      <c r="F919" s="12">
        <v>0.67534362018030147</v>
      </c>
      <c r="G919" s="28">
        <v>1</v>
      </c>
      <c r="H919" s="1">
        <v>9034959.9399999995</v>
      </c>
      <c r="I919" s="1">
        <v>102408489.08000001</v>
      </c>
      <c r="J919" s="1">
        <v>111443449.02000001</v>
      </c>
      <c r="K919" s="30">
        <v>1.05731</v>
      </c>
      <c r="L919" s="1">
        <v>85590908.170000002</v>
      </c>
      <c r="M919" s="1">
        <v>21314996.27</v>
      </c>
      <c r="N919" s="1">
        <v>9541932.6500000004</v>
      </c>
      <c r="O919" s="1">
        <v>3827431.47</v>
      </c>
      <c r="P919" s="1">
        <v>2956176.13</v>
      </c>
      <c r="Q919" s="1">
        <v>6880250.5599999996</v>
      </c>
      <c r="R919" s="1">
        <v>2155395.2599999998</v>
      </c>
      <c r="S919" s="1">
        <v>3505495.47</v>
      </c>
      <c r="T919" s="1">
        <v>4206991.21</v>
      </c>
      <c r="U919" s="1">
        <v>2516266.06</v>
      </c>
      <c r="V919" s="1">
        <v>6282270.0499999998</v>
      </c>
      <c r="W919" s="1">
        <v>5418481.4800000004</v>
      </c>
      <c r="X919" s="1">
        <v>4206372.1500000004</v>
      </c>
      <c r="Y919" s="1">
        <v>158402966.93000004</v>
      </c>
      <c r="Z919" s="1">
        <v>2249815.4999999995</v>
      </c>
      <c r="AA919" s="1">
        <v>3146753.75</v>
      </c>
      <c r="AB919" s="1">
        <v>6771814.0699999994</v>
      </c>
      <c r="AC919" s="1">
        <v>730046.87</v>
      </c>
      <c r="AD919" s="1">
        <v>14374371.129999999</v>
      </c>
      <c r="AE919" s="1">
        <v>9505026.129999999</v>
      </c>
      <c r="AF919" s="1">
        <v>30888534.809999995</v>
      </c>
      <c r="AG919" s="1">
        <v>22228668.489999998</v>
      </c>
      <c r="AH919" s="1">
        <v>63406064.26653</v>
      </c>
      <c r="AI919" s="1">
        <v>153301095.01652998</v>
      </c>
      <c r="AJ919" s="1">
        <v>22761602.699999999</v>
      </c>
      <c r="AK919" s="1">
        <v>130539492.31652997</v>
      </c>
      <c r="AL919" s="33">
        <v>154605562.46652997</v>
      </c>
      <c r="AM919" s="1">
        <v>3549768.44</v>
      </c>
      <c r="AN919" s="1">
        <v>3549768.44</v>
      </c>
      <c r="AO919" s="1">
        <v>3697171.51</v>
      </c>
      <c r="AP919" s="1">
        <v>3697171.51</v>
      </c>
      <c r="AQ919" s="1">
        <v>1594220.96</v>
      </c>
      <c r="AR919" s="1">
        <v>1594220.96</v>
      </c>
      <c r="AS919" s="1">
        <v>1660741.32</v>
      </c>
      <c r="AT919" s="1">
        <v>1660741.32</v>
      </c>
      <c r="AU919" s="1">
        <v>1992587.22</v>
      </c>
      <c r="AV919" s="1">
        <v>13495318.560000001</v>
      </c>
      <c r="AW919" s="1">
        <v>5354976.53</v>
      </c>
      <c r="AX919" s="1">
        <v>2106671.5299999998</v>
      </c>
      <c r="AY919" s="1">
        <v>43953358.300000004</v>
      </c>
      <c r="AZ919" s="1">
        <v>356961887.81</v>
      </c>
      <c r="BA919" s="1">
        <v>5058002.37</v>
      </c>
      <c r="BB919" s="1">
        <v>1112253.82</v>
      </c>
      <c r="BC919" s="1">
        <v>10767530.43</v>
      </c>
    </row>
    <row r="920" spans="1:55" x14ac:dyDescent="0.25">
      <c r="A920" s="10" t="s">
        <v>1836</v>
      </c>
      <c r="B920" s="10" t="s">
        <v>1837</v>
      </c>
      <c r="C920">
        <v>289.63</v>
      </c>
      <c r="D920" s="1">
        <v>4054162.03</v>
      </c>
      <c r="E920" s="1">
        <v>4119913.29</v>
      </c>
      <c r="F920" s="12">
        <v>1.016218212176389</v>
      </c>
      <c r="G920" s="28">
        <v>4</v>
      </c>
      <c r="H920" s="1">
        <v>311.95999999999998</v>
      </c>
      <c r="I920" s="1">
        <v>318605.55</v>
      </c>
      <c r="J920" s="1">
        <v>318917.51</v>
      </c>
      <c r="K920" s="30">
        <v>1.05731</v>
      </c>
      <c r="L920" s="1">
        <v>1004807.95</v>
      </c>
      <c r="M920" s="1">
        <v>200961.59</v>
      </c>
      <c r="N920" s="1">
        <v>103001.81</v>
      </c>
      <c r="O920" s="1">
        <v>45378.42</v>
      </c>
      <c r="P920" s="1">
        <v>35347.99</v>
      </c>
      <c r="Q920" s="1">
        <v>65023.34</v>
      </c>
      <c r="R920" s="1">
        <v>24412.82</v>
      </c>
      <c r="S920" s="1">
        <v>38093.43</v>
      </c>
      <c r="T920" s="1">
        <v>52040.14</v>
      </c>
      <c r="U920" s="1">
        <v>28495.08</v>
      </c>
      <c r="V920" s="1">
        <v>77711.17</v>
      </c>
      <c r="W920" s="1">
        <v>67026.17</v>
      </c>
      <c r="X920" s="1">
        <v>45709.69</v>
      </c>
      <c r="Y920" s="1">
        <v>1788009.5999999999</v>
      </c>
      <c r="Z920" s="1">
        <v>25827.299999999996</v>
      </c>
      <c r="AA920" s="1">
        <v>36203.75</v>
      </c>
      <c r="AB920" s="1">
        <v>77910.47</v>
      </c>
      <c r="AC920" s="1">
        <v>8399.27</v>
      </c>
      <c r="AD920" s="1">
        <v>165378.73000000001</v>
      </c>
      <c r="AE920" s="1">
        <v>44630.479999999996</v>
      </c>
      <c r="AF920" s="1">
        <v>355376.00999999995</v>
      </c>
      <c r="AG920" s="1">
        <v>255743.28999999998</v>
      </c>
      <c r="AH920" s="1">
        <v>731863.64913000015</v>
      </c>
      <c r="AI920" s="1">
        <v>1701332.9491300001</v>
      </c>
      <c r="AJ920" s="1">
        <v>261874.75</v>
      </c>
      <c r="AK920" s="1">
        <v>1439458.1991300001</v>
      </c>
      <c r="AL920" s="33">
        <v>1716340.9891300001</v>
      </c>
      <c r="AM920" s="1">
        <v>65008.53</v>
      </c>
      <c r="AN920" s="1">
        <v>65008.53</v>
      </c>
      <c r="AO920" s="1">
        <v>68032.179999999993</v>
      </c>
      <c r="AP920" s="1">
        <v>68032.179999999993</v>
      </c>
      <c r="AQ920" s="1">
        <v>8315.0400000000009</v>
      </c>
      <c r="AR920" s="1">
        <v>8315.0400000000009</v>
      </c>
      <c r="AS920" s="1">
        <v>8315.0400000000009</v>
      </c>
      <c r="AT920" s="1">
        <v>8315.0400000000009</v>
      </c>
      <c r="AU920" s="1">
        <v>10582.78</v>
      </c>
      <c r="AV920" s="1">
        <v>154962.20000000001</v>
      </c>
      <c r="AW920" s="1">
        <v>61489.39</v>
      </c>
      <c r="AX920" s="1">
        <v>23435.360000000001</v>
      </c>
      <c r="AY920" s="1">
        <v>549811.30999999994</v>
      </c>
      <c r="AZ920" s="1">
        <v>4054162.03</v>
      </c>
      <c r="BA920" s="1">
        <v>64086.049999999996</v>
      </c>
      <c r="BB920" s="1">
        <v>134.94</v>
      </c>
      <c r="BC920" s="1">
        <v>56932.079999999987</v>
      </c>
    </row>
    <row r="921" spans="1:55" x14ac:dyDescent="0.25">
      <c r="A921" s="10" t="s">
        <v>1838</v>
      </c>
      <c r="B921" s="10" t="s">
        <v>1839</v>
      </c>
      <c r="C921">
        <v>6800.5</v>
      </c>
      <c r="D921" s="1">
        <v>112584990.28</v>
      </c>
      <c r="E921" s="1">
        <v>78986495.019999996</v>
      </c>
      <c r="F921" s="12">
        <v>0.70157216182689885</v>
      </c>
      <c r="G921" s="28">
        <v>1</v>
      </c>
      <c r="H921" s="1">
        <v>1943303.7</v>
      </c>
      <c r="I921" s="1">
        <v>22749597.32</v>
      </c>
      <c r="J921" s="1">
        <v>24692901.02</v>
      </c>
      <c r="K921" s="30">
        <v>1.05731</v>
      </c>
      <c r="L921" s="1">
        <v>25811906.190000001</v>
      </c>
      <c r="M921" s="1">
        <v>8603108.3200000003</v>
      </c>
      <c r="N921" s="1">
        <v>2809594.09</v>
      </c>
      <c r="O921" s="1">
        <v>936255.91</v>
      </c>
      <c r="P921" s="1">
        <v>910185.28</v>
      </c>
      <c r="Q921" s="1">
        <v>2431386.69</v>
      </c>
      <c r="R921" s="1">
        <v>582053.07999999996</v>
      </c>
      <c r="S921" s="1">
        <v>1019824.13</v>
      </c>
      <c r="T921" s="1">
        <v>935896.53</v>
      </c>
      <c r="U921" s="1">
        <v>679682.78</v>
      </c>
      <c r="V921" s="1">
        <v>1397567.63</v>
      </c>
      <c r="W921" s="1">
        <v>1205407.32</v>
      </c>
      <c r="X921" s="1">
        <v>1223724.25</v>
      </c>
      <c r="Y921" s="1">
        <v>48546592.20000001</v>
      </c>
      <c r="Z921" s="1">
        <v>612045</v>
      </c>
      <c r="AA921" s="1">
        <v>850062.5</v>
      </c>
      <c r="AB921" s="1">
        <v>1829334.5</v>
      </c>
      <c r="AC921" s="1">
        <v>197214.5</v>
      </c>
      <c r="AD921" s="1">
        <v>3883085.5</v>
      </c>
      <c r="AE921" s="1">
        <v>5297589.5</v>
      </c>
      <c r="AF921" s="1">
        <v>8344213.5</v>
      </c>
      <c r="AG921" s="1">
        <v>6004841.5</v>
      </c>
      <c r="AH921" s="1">
        <v>20070262.486499999</v>
      </c>
      <c r="AI921" s="1">
        <v>47088648.986499995</v>
      </c>
      <c r="AJ921" s="1">
        <v>6148808.0800000001</v>
      </c>
      <c r="AK921" s="1">
        <v>40939840.906499997</v>
      </c>
      <c r="AL921" s="33">
        <v>47441037.176499993</v>
      </c>
      <c r="AM921" s="1">
        <v>2439331.9300000002</v>
      </c>
      <c r="AN921" s="1">
        <v>2439331.9300000002</v>
      </c>
      <c r="AO921" s="1">
        <v>2540624.2999999998</v>
      </c>
      <c r="AP921" s="1">
        <v>2540624.2999999998</v>
      </c>
      <c r="AQ921" s="1">
        <v>182930.99</v>
      </c>
      <c r="AR921" s="1">
        <v>182930.99</v>
      </c>
      <c r="AS921" s="1">
        <v>190490.12</v>
      </c>
      <c r="AT921" s="1">
        <v>190490.12</v>
      </c>
      <c r="AU921" s="1">
        <v>229041.7</v>
      </c>
      <c r="AV921" s="1">
        <v>3645769.41</v>
      </c>
      <c r="AW921" s="1">
        <v>1446650.52</v>
      </c>
      <c r="AX921" s="1">
        <v>569144.47</v>
      </c>
      <c r="AY921" s="1">
        <v>16597360.779999999</v>
      </c>
      <c r="AZ921" s="1">
        <v>112584990.28</v>
      </c>
      <c r="BA921" s="1">
        <v>8269459.9800000004</v>
      </c>
      <c r="BB921" s="1">
        <v>168573.36</v>
      </c>
      <c r="BC921" s="1">
        <v>3039785.7399999998</v>
      </c>
    </row>
    <row r="922" spans="1:55" x14ac:dyDescent="0.25">
      <c r="A922" s="10" t="s">
        <v>1840</v>
      </c>
      <c r="B922" s="10" t="s">
        <v>1841</v>
      </c>
      <c r="C922">
        <v>3835.49</v>
      </c>
      <c r="D922" s="1">
        <v>56844658.210000001</v>
      </c>
      <c r="E922" s="1">
        <v>47721421.369999997</v>
      </c>
      <c r="F922" s="12">
        <v>0.83950581941585034</v>
      </c>
      <c r="G922" s="28">
        <v>2</v>
      </c>
      <c r="H922" s="1">
        <v>114854.98</v>
      </c>
      <c r="I922" s="1">
        <v>3511946.7599999993</v>
      </c>
      <c r="J922" s="1">
        <v>3626801.7399999993</v>
      </c>
      <c r="K922" s="30">
        <v>1.05731</v>
      </c>
      <c r="L922" s="1">
        <v>13471177.32</v>
      </c>
      <c r="M922" s="1">
        <v>4489943.4000000004</v>
      </c>
      <c r="N922" s="1">
        <v>1584115.25</v>
      </c>
      <c r="O922" s="1">
        <v>528038.41</v>
      </c>
      <c r="P922" s="1">
        <v>436745.83</v>
      </c>
      <c r="Q922" s="1">
        <v>1371230.58</v>
      </c>
      <c r="R922" s="1">
        <v>328288.21999999997</v>
      </c>
      <c r="S922" s="1">
        <v>575000.84</v>
      </c>
      <c r="T922" s="1">
        <v>527835.73</v>
      </c>
      <c r="U922" s="1">
        <v>383333.89</v>
      </c>
      <c r="V922" s="1">
        <v>788213.34</v>
      </c>
      <c r="W922" s="1">
        <v>679836.96</v>
      </c>
      <c r="X922" s="1">
        <v>689964.52</v>
      </c>
      <c r="Y922" s="1">
        <v>25853724.289999999</v>
      </c>
      <c r="Z922" s="1">
        <v>345194.1</v>
      </c>
      <c r="AA922" s="1">
        <v>479436.25</v>
      </c>
      <c r="AB922" s="1">
        <v>1031746.8099999999</v>
      </c>
      <c r="AC922" s="1">
        <v>111229.20999999999</v>
      </c>
      <c r="AD922" s="1">
        <v>2190064.79</v>
      </c>
      <c r="AE922" s="1">
        <v>2987846.71</v>
      </c>
      <c r="AF922" s="1">
        <v>4706146.2299999995</v>
      </c>
      <c r="AG922" s="1">
        <v>3386737.67</v>
      </c>
      <c r="AH922" s="1">
        <v>9866009.7399900015</v>
      </c>
      <c r="AI922" s="1">
        <v>25104411.509989999</v>
      </c>
      <c r="AJ922" s="1">
        <v>3467934.99</v>
      </c>
      <c r="AK922" s="1">
        <v>21636476.519990005</v>
      </c>
      <c r="AL922" s="33">
        <v>25303158.859990004</v>
      </c>
      <c r="AM922" s="1">
        <v>580541.34</v>
      </c>
      <c r="AN922" s="1">
        <v>580541.34</v>
      </c>
      <c r="AO922" s="1">
        <v>604730.56000000006</v>
      </c>
      <c r="AP922" s="1">
        <v>604730.56000000006</v>
      </c>
      <c r="AQ922" s="1">
        <v>23433.3</v>
      </c>
      <c r="AR922" s="1">
        <v>23433.3</v>
      </c>
      <c r="AS922" s="1">
        <v>24189.22</v>
      </c>
      <c r="AT922" s="1">
        <v>24189.22</v>
      </c>
      <c r="AU922" s="1">
        <v>29480.61</v>
      </c>
      <c r="AV922" s="1">
        <v>2056083.93</v>
      </c>
      <c r="AW922" s="1">
        <v>815859.3</v>
      </c>
      <c r="AX922" s="1">
        <v>320562.25</v>
      </c>
      <c r="AY922" s="1">
        <v>5687774.9299999997</v>
      </c>
      <c r="AZ922" s="1">
        <v>56844658.210000001</v>
      </c>
      <c r="BA922" s="1">
        <v>541480.22000000009</v>
      </c>
      <c r="BB922" s="1">
        <v>29373.660000000003</v>
      </c>
      <c r="BC922" s="1">
        <v>1142561.51</v>
      </c>
    </row>
    <row r="923" spans="1:55" x14ac:dyDescent="0.25">
      <c r="A923" s="10" t="s">
        <v>1886</v>
      </c>
      <c r="B923" s="10" t="s">
        <v>1887</v>
      </c>
      <c r="C923">
        <v>1348.62</v>
      </c>
      <c r="D923" s="1">
        <v>18193940.52</v>
      </c>
      <c r="E923" s="1">
        <v>18849610.939999998</v>
      </c>
      <c r="F923" s="12">
        <v>1.0360378456376309</v>
      </c>
      <c r="G923" s="28">
        <v>4</v>
      </c>
      <c r="H923" s="1">
        <v>1400</v>
      </c>
      <c r="I923" s="1">
        <v>1565001.54</v>
      </c>
      <c r="J923" s="1">
        <v>1566401.54</v>
      </c>
      <c r="K923" s="30">
        <v>1.05731</v>
      </c>
      <c r="L923" s="1">
        <v>4524676.2300000004</v>
      </c>
      <c r="M923" s="1">
        <v>1123918.6299999999</v>
      </c>
      <c r="N923" s="1">
        <v>508960.32</v>
      </c>
      <c r="O923" s="1">
        <v>204192.12</v>
      </c>
      <c r="P923" s="1">
        <v>152091.35999999999</v>
      </c>
      <c r="Q923" s="1">
        <v>367038.84</v>
      </c>
      <c r="R923" s="1">
        <v>114354.8</v>
      </c>
      <c r="S923" s="1">
        <v>186867.77</v>
      </c>
      <c r="T923" s="1">
        <v>224681.25</v>
      </c>
      <c r="U923" s="1">
        <v>134676.76999999999</v>
      </c>
      <c r="V923" s="1">
        <v>335514.90999999997</v>
      </c>
      <c r="W923" s="1">
        <v>289382.87</v>
      </c>
      <c r="X923" s="1">
        <v>224229.47</v>
      </c>
      <c r="Y923" s="1">
        <v>8390585.3399999999</v>
      </c>
      <c r="Z923" s="1">
        <v>119845.79999999999</v>
      </c>
      <c r="AA923" s="1">
        <v>168577.5</v>
      </c>
      <c r="AB923" s="1">
        <v>362778.77999999997</v>
      </c>
      <c r="AC923" s="1">
        <v>39109.979999999996</v>
      </c>
      <c r="AD923" s="1">
        <v>385031.01</v>
      </c>
      <c r="AE923" s="1">
        <v>502941.77999999991</v>
      </c>
      <c r="AF923" s="1">
        <v>1654756.7399999998</v>
      </c>
      <c r="AG923" s="1">
        <v>1190831.46</v>
      </c>
      <c r="AH923" s="1">
        <v>3279433.1116199996</v>
      </c>
      <c r="AI923" s="1">
        <v>7703306.1616199985</v>
      </c>
      <c r="AJ923" s="1">
        <v>1219381.74</v>
      </c>
      <c r="AK923" s="1">
        <v>6483924.4216199992</v>
      </c>
      <c r="AL923" s="33">
        <v>7773188.9216199992</v>
      </c>
      <c r="AM923" s="1">
        <v>173104.12</v>
      </c>
      <c r="AN923" s="1">
        <v>173104.12</v>
      </c>
      <c r="AO923" s="1">
        <v>180663.25</v>
      </c>
      <c r="AP923" s="1">
        <v>180663.25</v>
      </c>
      <c r="AQ923" s="1">
        <v>37795.660000000003</v>
      </c>
      <c r="AR923" s="1">
        <v>37795.660000000003</v>
      </c>
      <c r="AS923" s="1">
        <v>39307.480000000003</v>
      </c>
      <c r="AT923" s="1">
        <v>39307.480000000003</v>
      </c>
      <c r="AU923" s="1">
        <v>46866.61</v>
      </c>
      <c r="AV923" s="1">
        <v>722653.03</v>
      </c>
      <c r="AW923" s="1">
        <v>286750.53999999998</v>
      </c>
      <c r="AX923" s="1">
        <v>112154.94</v>
      </c>
      <c r="AY923" s="1">
        <v>2030166.1400000001</v>
      </c>
      <c r="AZ923" s="1">
        <v>18193940.52</v>
      </c>
      <c r="BA923" s="1">
        <v>200157.36000000002</v>
      </c>
      <c r="BB923" s="1">
        <v>632.25</v>
      </c>
      <c r="BC923" s="1">
        <v>587423.97</v>
      </c>
    </row>
    <row r="924" spans="1:55" x14ac:dyDescent="0.25">
      <c r="A924" s="10" t="s">
        <v>1888</v>
      </c>
      <c r="B924" s="10" t="s">
        <v>1889</v>
      </c>
      <c r="C924">
        <v>1249.71</v>
      </c>
      <c r="D924" s="1">
        <v>17632625.59</v>
      </c>
      <c r="E924" s="1">
        <v>13006642.119999999</v>
      </c>
      <c r="F924" s="12">
        <v>0.73764636205832346</v>
      </c>
      <c r="G924" s="28">
        <v>2</v>
      </c>
      <c r="H924" s="1">
        <v>79551.25</v>
      </c>
      <c r="I924" s="1">
        <v>2611664.5199999996</v>
      </c>
      <c r="J924" s="1">
        <v>2691215.7699999996</v>
      </c>
      <c r="K924" s="30">
        <v>1.05731</v>
      </c>
      <c r="L924" s="1">
        <v>4318482.03</v>
      </c>
      <c r="M924" s="1">
        <v>1065275.68</v>
      </c>
      <c r="N924" s="1">
        <v>470400.29</v>
      </c>
      <c r="O924" s="1">
        <v>188937.8</v>
      </c>
      <c r="P924" s="1">
        <v>146323.34</v>
      </c>
      <c r="Q924" s="1">
        <v>336736.85</v>
      </c>
      <c r="R924" s="1">
        <v>106003.04</v>
      </c>
      <c r="S924" s="1">
        <v>173070.15</v>
      </c>
      <c r="T924" s="1">
        <v>208160.57</v>
      </c>
      <c r="U924" s="1">
        <v>124478.53</v>
      </c>
      <c r="V924" s="1">
        <v>310844.69</v>
      </c>
      <c r="W924" s="1">
        <v>268104.71000000002</v>
      </c>
      <c r="X924" s="1">
        <v>207673.2</v>
      </c>
      <c r="Y924" s="1">
        <v>7924490.8800000008</v>
      </c>
      <c r="Z924" s="1">
        <v>111056.4</v>
      </c>
      <c r="AA924" s="1">
        <v>156213.75</v>
      </c>
      <c r="AB924" s="1">
        <v>336171.99</v>
      </c>
      <c r="AC924" s="1">
        <v>36241.589999999997</v>
      </c>
      <c r="AD924" s="1">
        <v>713584.41</v>
      </c>
      <c r="AE924" s="1">
        <v>456278.47</v>
      </c>
      <c r="AF924" s="1">
        <v>1533394.17</v>
      </c>
      <c r="AG924" s="1">
        <v>1103493.9299999997</v>
      </c>
      <c r="AH924" s="1">
        <v>3131889.8042100002</v>
      </c>
      <c r="AI924" s="1">
        <v>7578324.5142100006</v>
      </c>
      <c r="AJ924" s="1">
        <v>1129950.29</v>
      </c>
      <c r="AK924" s="1">
        <v>6448374.2242099997</v>
      </c>
      <c r="AL924" s="33">
        <v>7643081.9642099999</v>
      </c>
      <c r="AM924" s="1">
        <v>238112.66</v>
      </c>
      <c r="AN924" s="1">
        <v>238112.66</v>
      </c>
      <c r="AO924" s="1">
        <v>247939.53</v>
      </c>
      <c r="AP924" s="1">
        <v>247939.53</v>
      </c>
      <c r="AQ924" s="1">
        <v>9826.8700000000008</v>
      </c>
      <c r="AR924" s="1">
        <v>9826.8700000000008</v>
      </c>
      <c r="AS924" s="1">
        <v>10582.78</v>
      </c>
      <c r="AT924" s="1">
        <v>10582.78</v>
      </c>
      <c r="AU924" s="1">
        <v>12850.52</v>
      </c>
      <c r="AV924" s="1">
        <v>669739.1</v>
      </c>
      <c r="AW924" s="1">
        <v>265754.17</v>
      </c>
      <c r="AX924" s="1">
        <v>103785.16</v>
      </c>
      <c r="AY924" s="1">
        <v>2065052.63</v>
      </c>
      <c r="AZ924" s="1">
        <v>17632625.59</v>
      </c>
      <c r="BA924" s="1">
        <v>432637.82000000007</v>
      </c>
      <c r="BB924" s="1">
        <v>997.49</v>
      </c>
      <c r="BC924" s="1">
        <v>242337.23000000004</v>
      </c>
    </row>
    <row r="925" spans="1:55" x14ac:dyDescent="0.25">
      <c r="A925" s="10" t="s">
        <v>1842</v>
      </c>
      <c r="B925" s="10" t="s">
        <v>1843</v>
      </c>
      <c r="C925">
        <v>6726.83</v>
      </c>
      <c r="D925" s="1">
        <v>94803969.519999996</v>
      </c>
      <c r="E925" s="1">
        <v>68715651.930000007</v>
      </c>
      <c r="F925" s="12">
        <v>0.72481829904288597</v>
      </c>
      <c r="G925" s="28">
        <v>1</v>
      </c>
      <c r="H925" s="1">
        <v>639077.98</v>
      </c>
      <c r="I925" s="1">
        <v>8889141.7799999993</v>
      </c>
      <c r="J925" s="1">
        <v>9528219.7599999998</v>
      </c>
      <c r="K925" s="30">
        <v>1.05731</v>
      </c>
      <c r="L925" s="1">
        <v>22763496.600000001</v>
      </c>
      <c r="M925" s="1">
        <v>7587073.4100000001</v>
      </c>
      <c r="N925" s="1">
        <v>2779019.09</v>
      </c>
      <c r="O925" s="1">
        <v>926339.69</v>
      </c>
      <c r="P925" s="1">
        <v>709668.18</v>
      </c>
      <c r="Q925" s="1">
        <v>2404569.92</v>
      </c>
      <c r="R925" s="1">
        <v>575628.66</v>
      </c>
      <c r="S925" s="1">
        <v>1008726.04</v>
      </c>
      <c r="T925" s="1">
        <v>925984.12</v>
      </c>
      <c r="U925" s="1">
        <v>672484.03</v>
      </c>
      <c r="V925" s="1">
        <v>1382765.5</v>
      </c>
      <c r="W925" s="1">
        <v>1192640.43</v>
      </c>
      <c r="X925" s="1">
        <v>1210407.25</v>
      </c>
      <c r="Y925" s="1">
        <v>44138802.919999994</v>
      </c>
      <c r="Z925" s="1">
        <v>605414.69999999995</v>
      </c>
      <c r="AA925" s="1">
        <v>840853.75</v>
      </c>
      <c r="AB925" s="1">
        <v>1809517.27</v>
      </c>
      <c r="AC925" s="1">
        <v>195078.07</v>
      </c>
      <c r="AD925" s="1">
        <v>3841019.93</v>
      </c>
      <c r="AE925" s="1">
        <v>5240200.57</v>
      </c>
      <c r="AF925" s="1">
        <v>8253820.4100000001</v>
      </c>
      <c r="AG925" s="1">
        <v>5939790.8899999997</v>
      </c>
      <c r="AH925" s="1">
        <v>16234494.027330002</v>
      </c>
      <c r="AI925" s="1">
        <v>42960189.61733</v>
      </c>
      <c r="AJ925" s="1">
        <v>6082197.8799999999</v>
      </c>
      <c r="AK925" s="1">
        <v>36877991.737330005</v>
      </c>
      <c r="AL925" s="33">
        <v>43308760.377330005</v>
      </c>
      <c r="AM925" s="1">
        <v>387027.56</v>
      </c>
      <c r="AN925" s="1">
        <v>387027.56</v>
      </c>
      <c r="AO925" s="1">
        <v>402901.74</v>
      </c>
      <c r="AP925" s="1">
        <v>402901.74</v>
      </c>
      <c r="AQ925" s="1">
        <v>33260.18</v>
      </c>
      <c r="AR925" s="1">
        <v>33260.18</v>
      </c>
      <c r="AS925" s="1">
        <v>34772</v>
      </c>
      <c r="AT925" s="1">
        <v>34772</v>
      </c>
      <c r="AU925" s="1">
        <v>41575.22</v>
      </c>
      <c r="AV925" s="1">
        <v>3605706.01</v>
      </c>
      <c r="AW925" s="1">
        <v>1430753.26</v>
      </c>
      <c r="AX925" s="1">
        <v>562448.65</v>
      </c>
      <c r="AY925" s="1">
        <v>7356406.0999999996</v>
      </c>
      <c r="AZ925" s="1">
        <v>94803969.519999996</v>
      </c>
      <c r="BA925" s="1">
        <v>371094.92000000004</v>
      </c>
      <c r="BB925" s="1">
        <v>16649.78</v>
      </c>
      <c r="BC925" s="1">
        <v>1950011.0599999998</v>
      </c>
    </row>
    <row r="926" spans="1:55" x14ac:dyDescent="0.25">
      <c r="A926" s="10" t="s">
        <v>1890</v>
      </c>
      <c r="B926" s="10" t="s">
        <v>1891</v>
      </c>
      <c r="C926">
        <v>1354.01</v>
      </c>
      <c r="D926" s="1">
        <v>18800516.18</v>
      </c>
      <c r="E926" s="1">
        <v>26482644.399999999</v>
      </c>
      <c r="F926" s="12">
        <v>1.4086126224647093</v>
      </c>
      <c r="G926" s="28">
        <v>4</v>
      </c>
      <c r="H926" s="1">
        <v>1446.67</v>
      </c>
      <c r="I926" s="1">
        <v>1172586.8499999999</v>
      </c>
      <c r="J926" s="1">
        <v>1174033.5199999998</v>
      </c>
      <c r="K926" s="30">
        <v>1.05731</v>
      </c>
      <c r="L926" s="1">
        <v>4712341.33</v>
      </c>
      <c r="M926" s="1">
        <v>1167840.51</v>
      </c>
      <c r="N926" s="1">
        <v>511227.26</v>
      </c>
      <c r="O926" s="1">
        <v>204912.41</v>
      </c>
      <c r="P926" s="1">
        <v>159415.38</v>
      </c>
      <c r="Q926" s="1">
        <v>364015.66</v>
      </c>
      <c r="R926" s="1">
        <v>114997.24</v>
      </c>
      <c r="S926" s="1">
        <v>187767.61</v>
      </c>
      <c r="T926" s="1">
        <v>225507.28</v>
      </c>
      <c r="U926" s="1">
        <v>134976.72</v>
      </c>
      <c r="V926" s="1">
        <v>336748.42</v>
      </c>
      <c r="W926" s="1">
        <v>290446.77</v>
      </c>
      <c r="X926" s="1">
        <v>225309.22</v>
      </c>
      <c r="Y926" s="1">
        <v>8635505.8100000005</v>
      </c>
      <c r="Z926" s="1">
        <v>120398.39999999999</v>
      </c>
      <c r="AA926" s="1">
        <v>169251.25</v>
      </c>
      <c r="AB926" s="1">
        <v>364228.69</v>
      </c>
      <c r="AC926" s="1">
        <v>39266.289999999994</v>
      </c>
      <c r="AD926" s="1">
        <v>386569.85</v>
      </c>
      <c r="AE926" s="1">
        <v>501489.01</v>
      </c>
      <c r="AF926" s="1">
        <v>1661370.27</v>
      </c>
      <c r="AG926" s="1">
        <v>1195590.83</v>
      </c>
      <c r="AH926" s="1">
        <v>3409801.3205099995</v>
      </c>
      <c r="AI926" s="1">
        <v>7847965.9105099998</v>
      </c>
      <c r="AJ926" s="1">
        <v>1224255.22</v>
      </c>
      <c r="AK926" s="1">
        <v>6623710.6905100001</v>
      </c>
      <c r="AL926" s="33">
        <v>7918127.9705100004</v>
      </c>
      <c r="AM926" s="1">
        <v>257010.49</v>
      </c>
      <c r="AN926" s="1">
        <v>257010.49</v>
      </c>
      <c r="AO926" s="1">
        <v>267593.27</v>
      </c>
      <c r="AP926" s="1">
        <v>267593.27</v>
      </c>
      <c r="AQ926" s="1">
        <v>13606.43</v>
      </c>
      <c r="AR926" s="1">
        <v>13606.43</v>
      </c>
      <c r="AS926" s="1">
        <v>13606.43</v>
      </c>
      <c r="AT926" s="1">
        <v>13606.43</v>
      </c>
      <c r="AU926" s="1">
        <v>16630.09</v>
      </c>
      <c r="AV926" s="1">
        <v>725676.68</v>
      </c>
      <c r="AW926" s="1">
        <v>287950.34000000003</v>
      </c>
      <c r="AX926" s="1">
        <v>112991.91</v>
      </c>
      <c r="AY926" s="1">
        <v>2246882.2599999998</v>
      </c>
      <c r="AZ926" s="1">
        <v>18800516.18</v>
      </c>
      <c r="BA926" s="1">
        <v>387259.85</v>
      </c>
      <c r="BB926" s="1">
        <v>39.57</v>
      </c>
      <c r="BC926" s="1">
        <v>386515.45</v>
      </c>
    </row>
    <row r="927" spans="1:55" x14ac:dyDescent="0.25">
      <c r="A927" s="10" t="s">
        <v>1892</v>
      </c>
      <c r="B927" s="10" t="s">
        <v>1893</v>
      </c>
      <c r="C927">
        <v>15388.87</v>
      </c>
      <c r="D927" s="1">
        <v>241342034.40000001</v>
      </c>
      <c r="E927" s="1">
        <v>182326396.59999999</v>
      </c>
      <c r="F927" s="12">
        <v>0.75546888072474117</v>
      </c>
      <c r="G927" s="28">
        <v>2</v>
      </c>
      <c r="H927" s="1">
        <v>1290179.49</v>
      </c>
      <c r="I927" s="1">
        <v>49832777.280000001</v>
      </c>
      <c r="J927" s="1">
        <v>51122956.770000003</v>
      </c>
      <c r="K927" s="30">
        <v>1.05731</v>
      </c>
      <c r="L927" s="1">
        <v>55750089.189999998</v>
      </c>
      <c r="M927" s="1">
        <v>13778259.23</v>
      </c>
      <c r="N927" s="1">
        <v>5822689.6799999997</v>
      </c>
      <c r="O927" s="1">
        <v>2343229.23</v>
      </c>
      <c r="P927" s="1">
        <v>2084007.1</v>
      </c>
      <c r="Q927" s="1">
        <v>4177467.35</v>
      </c>
      <c r="R927" s="1">
        <v>1317007.53</v>
      </c>
      <c r="S927" s="1">
        <v>2139231.08</v>
      </c>
      <c r="T927" s="1">
        <v>2579704.21</v>
      </c>
      <c r="U927" s="1">
        <v>1538134.74</v>
      </c>
      <c r="V927" s="1">
        <v>3852253.95</v>
      </c>
      <c r="W927" s="1">
        <v>3322583.47</v>
      </c>
      <c r="X927" s="1">
        <v>2566941.5699999998</v>
      </c>
      <c r="Y927" s="1">
        <v>101271598.32999997</v>
      </c>
      <c r="Z927" s="1">
        <v>1374123.5999999999</v>
      </c>
      <c r="AA927" s="1">
        <v>1923608.75</v>
      </c>
      <c r="AB927" s="1">
        <v>4139606.0299999993</v>
      </c>
      <c r="AC927" s="1">
        <v>446277.23</v>
      </c>
      <c r="AD927" s="1">
        <v>8787044.7699999996</v>
      </c>
      <c r="AE927" s="1">
        <v>5687845.209999999</v>
      </c>
      <c r="AF927" s="1">
        <v>18882143.489999998</v>
      </c>
      <c r="AG927" s="1">
        <v>13588372.209999999</v>
      </c>
      <c r="AH927" s="1">
        <v>43838878.50237</v>
      </c>
      <c r="AI927" s="1">
        <v>98667899.792369992</v>
      </c>
      <c r="AJ927" s="1">
        <v>13914154.58</v>
      </c>
      <c r="AK927" s="1">
        <v>84753745.212369993</v>
      </c>
      <c r="AL927" s="33">
        <v>99465319.982369989</v>
      </c>
      <c r="AM927" s="1">
        <v>4559668.49</v>
      </c>
      <c r="AN927" s="1">
        <v>4559668.49</v>
      </c>
      <c r="AO927" s="1">
        <v>4749402.7</v>
      </c>
      <c r="AP927" s="1">
        <v>4749402.7</v>
      </c>
      <c r="AQ927" s="1">
        <v>1720458.46</v>
      </c>
      <c r="AR927" s="1">
        <v>1720458.46</v>
      </c>
      <c r="AS927" s="1">
        <v>1792270.22</v>
      </c>
      <c r="AT927" s="1">
        <v>1792270.22</v>
      </c>
      <c r="AU927" s="1">
        <v>2150573.08</v>
      </c>
      <c r="AV927" s="1">
        <v>8250036.7800000003</v>
      </c>
      <c r="AW927" s="1">
        <v>3273635.46</v>
      </c>
      <c r="AX927" s="1">
        <v>1287270.8799999999</v>
      </c>
      <c r="AY927" s="1">
        <v>40605115.940000005</v>
      </c>
      <c r="AZ927" s="1">
        <v>241342034.40000001</v>
      </c>
      <c r="BA927" s="1">
        <v>10532417.360000001</v>
      </c>
      <c r="BB927" s="1">
        <v>1347691.32</v>
      </c>
      <c r="BC927" s="1">
        <v>7412188.3100000015</v>
      </c>
    </row>
    <row r="928" spans="1:55" x14ac:dyDescent="0.25">
      <c r="A928" s="143" t="s">
        <v>1844</v>
      </c>
      <c r="B928" s="10" t="s">
        <v>1845</v>
      </c>
      <c r="C928">
        <v>998.5</v>
      </c>
      <c r="D928" s="1">
        <v>11856945.869999999</v>
      </c>
      <c r="E928" s="1">
        <v>7702616.9699999997</v>
      </c>
      <c r="F928" s="12">
        <v>0.64962909120542356</v>
      </c>
      <c r="G928" s="28">
        <v>1</v>
      </c>
      <c r="H928" s="1">
        <v>441554.83</v>
      </c>
      <c r="I928" s="1">
        <v>6516922.3899999997</v>
      </c>
      <c r="J928" s="1">
        <v>6958477.2199999997</v>
      </c>
      <c r="K928" s="30">
        <v>0.90107000000000004</v>
      </c>
      <c r="L928" s="1">
        <v>2770906.13</v>
      </c>
      <c r="M928" s="1">
        <v>782391.89</v>
      </c>
      <c r="N928" s="1">
        <v>333086.31</v>
      </c>
      <c r="O928" s="1">
        <v>123919.7</v>
      </c>
      <c r="P928" s="1">
        <v>85202.93</v>
      </c>
      <c r="Q928" s="1">
        <v>259226.45</v>
      </c>
      <c r="R928" s="1">
        <v>72271.070000000007</v>
      </c>
      <c r="S928" s="1">
        <v>121677.28</v>
      </c>
      <c r="T928" s="1">
        <v>131642.38</v>
      </c>
      <c r="U928" s="1">
        <v>84867.35</v>
      </c>
      <c r="V928" s="1">
        <v>196580.62</v>
      </c>
      <c r="W928" s="1">
        <v>169551.53</v>
      </c>
      <c r="X928" s="1">
        <v>146005.01999999999</v>
      </c>
      <c r="Y928" s="1">
        <v>5277328.66</v>
      </c>
      <c r="Z928" s="1">
        <v>89865</v>
      </c>
      <c r="AA928" s="1">
        <v>124812.5</v>
      </c>
      <c r="AB928" s="1">
        <v>268596.5</v>
      </c>
      <c r="AC928" s="1">
        <v>28956.5</v>
      </c>
      <c r="AD928" s="1">
        <v>570143.5</v>
      </c>
      <c r="AE928" s="1">
        <v>533471.5</v>
      </c>
      <c r="AF928" s="1">
        <v>1225159.5</v>
      </c>
      <c r="AG928" s="1">
        <v>881675.5</v>
      </c>
      <c r="AH928" s="1">
        <v>2235975.3014999996</v>
      </c>
      <c r="AI928" s="1">
        <v>5958655.8015000001</v>
      </c>
      <c r="AJ928" s="1">
        <v>902813.74</v>
      </c>
      <c r="AK928" s="1">
        <v>5055842.0614999998</v>
      </c>
      <c r="AL928" s="33">
        <v>5869340.4314999999</v>
      </c>
      <c r="AM928" s="1">
        <v>644.21</v>
      </c>
      <c r="AN928" s="1">
        <v>644.21</v>
      </c>
      <c r="AO928" s="1">
        <v>644.21</v>
      </c>
      <c r="AP928" s="1">
        <v>644.21</v>
      </c>
      <c r="AQ928" s="1">
        <v>0</v>
      </c>
      <c r="AR928" s="1">
        <v>0</v>
      </c>
      <c r="AS928" s="1">
        <v>0</v>
      </c>
      <c r="AT928" s="1">
        <v>0</v>
      </c>
      <c r="AU928" s="1">
        <v>0</v>
      </c>
      <c r="AV928" s="1">
        <v>456101.37</v>
      </c>
      <c r="AW928" s="1">
        <v>180982.18</v>
      </c>
      <c r="AX928" s="1">
        <v>70616.3</v>
      </c>
      <c r="AY928" s="1">
        <v>710276.69000000006</v>
      </c>
      <c r="AZ928" s="1">
        <v>11856945.869999999</v>
      </c>
      <c r="BA928" s="1">
        <v>824.35</v>
      </c>
      <c r="BB928" s="1">
        <v>0</v>
      </c>
      <c r="BC928" s="1">
        <v>90379.459999999992</v>
      </c>
    </row>
    <row r="929" spans="1:55" x14ac:dyDescent="0.25">
      <c r="A929" s="143" t="s">
        <v>1846</v>
      </c>
      <c r="B929" s="10" t="s">
        <v>1847</v>
      </c>
      <c r="C929">
        <v>313</v>
      </c>
      <c r="D929" s="1">
        <v>3777155.48</v>
      </c>
      <c r="E929" s="1">
        <v>2476266.79</v>
      </c>
      <c r="F929" s="12">
        <v>0.65559037829176148</v>
      </c>
      <c r="G929" s="28">
        <v>1</v>
      </c>
      <c r="H929" s="1">
        <v>133028.22</v>
      </c>
      <c r="I929" s="1">
        <v>2098551.25</v>
      </c>
      <c r="J929" s="1">
        <v>2231579.4700000002</v>
      </c>
      <c r="K929" s="30">
        <v>0.9</v>
      </c>
      <c r="L929" s="1">
        <v>858633.73</v>
      </c>
      <c r="M929" s="1">
        <v>266240.59999999998</v>
      </c>
      <c r="N929" s="1">
        <v>107022.65</v>
      </c>
      <c r="O929" s="1">
        <v>37513.589999999997</v>
      </c>
      <c r="P929" s="1">
        <v>26256.19</v>
      </c>
      <c r="Q929" s="1">
        <v>92094.12</v>
      </c>
      <c r="R929" s="1">
        <v>22421.17</v>
      </c>
      <c r="S929" s="1">
        <v>39064.11</v>
      </c>
      <c r="T929" s="1">
        <v>38672.370000000003</v>
      </c>
      <c r="U929" s="1">
        <v>26553.38</v>
      </c>
      <c r="V929" s="1">
        <v>57749.17</v>
      </c>
      <c r="W929" s="1">
        <v>49808.88</v>
      </c>
      <c r="X929" s="1">
        <v>46874.45</v>
      </c>
      <c r="Y929" s="1">
        <v>1668904.4099999997</v>
      </c>
      <c r="Z929" s="1">
        <v>28170</v>
      </c>
      <c r="AA929" s="1">
        <v>39125</v>
      </c>
      <c r="AB929" s="1">
        <v>84197</v>
      </c>
      <c r="AC929" s="1">
        <v>9077</v>
      </c>
      <c r="AD929" s="1">
        <v>178723</v>
      </c>
      <c r="AE929" s="1">
        <v>210094</v>
      </c>
      <c r="AF929" s="1">
        <v>384051</v>
      </c>
      <c r="AG929" s="1">
        <v>276379</v>
      </c>
      <c r="AH929" s="1">
        <v>706022.12399999995</v>
      </c>
      <c r="AI929" s="1">
        <v>1915838.1239999998</v>
      </c>
      <c r="AJ929" s="1">
        <v>283005.21000000002</v>
      </c>
      <c r="AK929" s="1">
        <v>1632832.9139999999</v>
      </c>
      <c r="AL929" s="33">
        <v>1887537.5939999998</v>
      </c>
      <c r="AM929" s="1">
        <v>0</v>
      </c>
      <c r="AN929" s="1">
        <v>0</v>
      </c>
      <c r="AO929" s="1">
        <v>0</v>
      </c>
      <c r="AP929" s="1">
        <v>0</v>
      </c>
      <c r="AQ929" s="1">
        <v>0</v>
      </c>
      <c r="AR929" s="1">
        <v>0</v>
      </c>
      <c r="AS929" s="1">
        <v>0</v>
      </c>
      <c r="AT929" s="1">
        <v>0</v>
      </c>
      <c r="AU929" s="1">
        <v>0</v>
      </c>
      <c r="AV929" s="1">
        <v>142201.56</v>
      </c>
      <c r="AW929" s="1">
        <v>56425.94</v>
      </c>
      <c r="AX929" s="1">
        <v>22085.91</v>
      </c>
      <c r="AY929" s="1">
        <v>220713.41</v>
      </c>
      <c r="AZ929" s="1">
        <v>3777155.48</v>
      </c>
      <c r="BA929" s="1">
        <v>168.57999999999998</v>
      </c>
      <c r="BB929" s="1">
        <v>0</v>
      </c>
      <c r="BC929" s="1">
        <v>27643.5</v>
      </c>
    </row>
    <row r="930" spans="1:55" x14ac:dyDescent="0.25">
      <c r="C930" s="22">
        <v>1855677.9399999965</v>
      </c>
      <c r="D930" s="31">
        <v>27519893430.289997</v>
      </c>
      <c r="E930" s="31">
        <v>22544761039.980003</v>
      </c>
      <c r="F930" s="22"/>
      <c r="G930" s="22"/>
      <c r="H930" s="31">
        <v>299999995.2899999</v>
      </c>
      <c r="I930" s="31">
        <v>7492965994.6299934</v>
      </c>
      <c r="J930" s="31">
        <v>7792965989.9200058</v>
      </c>
      <c r="Y930" s="34"/>
      <c r="AL930" s="33"/>
      <c r="AY930" s="34"/>
      <c r="AZ930" s="34">
        <v>27519893430.289997</v>
      </c>
      <c r="BA930" s="34">
        <v>2009970215.8900013</v>
      </c>
      <c r="BB930" s="34">
        <v>150528659.0800004</v>
      </c>
      <c r="BC930" s="34">
        <v>996973341.96000016</v>
      </c>
    </row>
    <row r="931" spans="1:55" x14ac:dyDescent="0.25">
      <c r="BA931" s="456" t="s">
        <v>1961</v>
      </c>
      <c r="BB931" s="456"/>
      <c r="BC931" s="456"/>
    </row>
    <row r="932" spans="1:55" x14ac:dyDescent="0.25">
      <c r="B932" s="37" t="s">
        <v>1952</v>
      </c>
      <c r="C932" s="32">
        <v>6</v>
      </c>
      <c r="D932" s="32">
        <v>14</v>
      </c>
      <c r="E932" s="32">
        <v>19</v>
      </c>
      <c r="F932" s="32"/>
      <c r="G932" s="32"/>
      <c r="H932" s="32">
        <v>40</v>
      </c>
      <c r="I932" s="32">
        <v>42</v>
      </c>
      <c r="J932" s="32">
        <v>43</v>
      </c>
      <c r="K932" s="32"/>
      <c r="AY932" s="33"/>
      <c r="AZ932" s="32">
        <v>14</v>
      </c>
      <c r="BA932" s="36" t="s">
        <v>1960</v>
      </c>
      <c r="BB932" s="36" t="s">
        <v>1958</v>
      </c>
      <c r="BC932" s="36" t="s">
        <v>1959</v>
      </c>
    </row>
    <row r="933" spans="1:55" x14ac:dyDescent="0.25">
      <c r="C933" s="30">
        <v>1855677.9399999965</v>
      </c>
      <c r="D933" s="1">
        <v>27519893430.289997</v>
      </c>
      <c r="E933" s="1">
        <v>22544761039.980003</v>
      </c>
      <c r="H933" s="1">
        <v>299999995.2899999</v>
      </c>
      <c r="I933" s="1">
        <v>7492965994.6299934</v>
      </c>
      <c r="J933" s="1">
        <v>7792965989.9200058</v>
      </c>
      <c r="Y933" s="1"/>
      <c r="AZ933" s="1">
        <v>27519893430.289997</v>
      </c>
      <c r="BA933" s="1">
        <v>2009970215.8900013</v>
      </c>
      <c r="BB933" s="1">
        <v>150528659.0800004</v>
      </c>
      <c r="BC933" s="1">
        <v>996973341.96000016</v>
      </c>
    </row>
    <row r="934" spans="1:55" x14ac:dyDescent="0.25">
      <c r="B934" s="22" t="s">
        <v>2046</v>
      </c>
      <c r="C934" s="30">
        <v>0</v>
      </c>
      <c r="D934" s="1">
        <v>0</v>
      </c>
      <c r="E934" s="1">
        <v>0</v>
      </c>
      <c r="F934" s="1"/>
      <c r="G934" s="1"/>
      <c r="H934" s="1">
        <v>0</v>
      </c>
      <c r="I934" s="1">
        <v>0</v>
      </c>
      <c r="J934" s="1">
        <v>0</v>
      </c>
      <c r="AZ934" s="33">
        <v>0</v>
      </c>
      <c r="BA934" s="33">
        <v>0</v>
      </c>
      <c r="BB934" s="33">
        <v>0</v>
      </c>
      <c r="BC934" s="33">
        <v>0</v>
      </c>
    </row>
    <row r="935" spans="1:55" x14ac:dyDescent="0.25">
      <c r="AI935" s="33"/>
    </row>
  </sheetData>
  <sheetProtection algorithmName="SHA-512" hashValue="woX8LqbhR8oUW8BiqXUc94xT2OTi2wrsGFSGOnkUIZZ2WEXUPgX4ln3JY4ePQoMcasXuQxeJXMZrPQBbxn+a/g==" saltValue="yYDtX2ijMsXmlBbJNrSUEw==" spinCount="100000" sheet="1" objects="1" scenarios="1"/>
  <autoFilter ref="A2:BC934" xr:uid="{E6AE8C14-0D90-4B20-8F18-5B0DC940C536}"/>
  <mergeCells count="1">
    <mergeCell ref="BA931:BC931"/>
  </mergeCells>
  <conditionalFormatting sqref="B34:B929">
    <cfRule type="duplicateValues" dxfId="1"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A43D4-80FF-45F8-82BB-6CA9D977F3F2}">
  <dimension ref="A1:H90"/>
  <sheetViews>
    <sheetView workbookViewId="0"/>
  </sheetViews>
  <sheetFormatPr defaultRowHeight="15" x14ac:dyDescent="0.25"/>
  <cols>
    <col min="1" max="1" width="62.42578125" customWidth="1"/>
    <col min="2" max="2" width="26" customWidth="1"/>
    <col min="6" max="6" width="15" customWidth="1"/>
    <col min="7" max="7" width="22.140625" customWidth="1"/>
    <col min="8" max="8" width="12.85546875" customWidth="1"/>
  </cols>
  <sheetData>
    <row r="1" spans="1:8" ht="15.75" thickBot="1" x14ac:dyDescent="0.3">
      <c r="A1" t="s">
        <v>2056</v>
      </c>
      <c r="B1" t="s">
        <v>2055</v>
      </c>
    </row>
    <row r="2" spans="1:8" x14ac:dyDescent="0.25">
      <c r="A2" s="10" t="s">
        <v>1689</v>
      </c>
      <c r="B2" s="146" t="s">
        <v>1688</v>
      </c>
      <c r="F2" s="457" t="s">
        <v>2350</v>
      </c>
      <c r="G2" s="458"/>
      <c r="H2" s="459"/>
    </row>
    <row r="3" spans="1:8" x14ac:dyDescent="0.25">
      <c r="A3" s="10" t="s">
        <v>256</v>
      </c>
      <c r="B3" s="141" t="s">
        <v>255</v>
      </c>
      <c r="F3" s="152" t="s">
        <v>2056</v>
      </c>
      <c r="G3" s="153" t="str">
        <f>IF('Cover Page (Start Here)'!D18="","",'Cover Page (Start Here)'!D19)</f>
        <v/>
      </c>
      <c r="H3" s="154" t="s">
        <v>2354</v>
      </c>
    </row>
    <row r="4" spans="1:8" x14ac:dyDescent="0.25">
      <c r="A4" s="10" t="s">
        <v>1217</v>
      </c>
      <c r="B4" s="141" t="s">
        <v>1216</v>
      </c>
      <c r="F4" s="152" t="s">
        <v>2351</v>
      </c>
      <c r="G4" s="153" t="str">
        <f>IF('FY 2024 EBF Spending Plan'!G31="[Enter $]","",'FY 2024 EBF Spending Plan'!G31)</f>
        <v/>
      </c>
      <c r="H4" s="154" t="str">
        <f>IF('FY 2024 EBF Spending Plan'!H31="","",'FY 2024 EBF Spending Plan'!H31)</f>
        <v/>
      </c>
    </row>
    <row r="5" spans="1:8" x14ac:dyDescent="0.25">
      <c r="A5" s="10" t="s">
        <v>148</v>
      </c>
      <c r="B5" s="141" t="s">
        <v>147</v>
      </c>
      <c r="F5" s="152" t="s">
        <v>2352</v>
      </c>
      <c r="G5" s="153" t="str">
        <f>IF('FY 2024 EBF Spending Plan'!G100="[Enter $]","",'FY 2024 EBF Spending Plan'!G100)</f>
        <v/>
      </c>
      <c r="H5" s="154" t="str">
        <f>IF('FY 2024 EBF Spending Plan'!H100="","",'FY 2024 EBF Spending Plan'!H100)</f>
        <v/>
      </c>
    </row>
    <row r="6" spans="1:8" x14ac:dyDescent="0.25">
      <c r="A6" s="10" t="s">
        <v>715</v>
      </c>
      <c r="B6" s="141" t="s">
        <v>714</v>
      </c>
      <c r="F6" s="152" t="s">
        <v>1958</v>
      </c>
      <c r="G6" s="153" t="str">
        <f>IF('FY 2024 EBF Spending Plan'!G101="[Enter $]","",'FY 2024 EBF Spending Plan'!G101)</f>
        <v/>
      </c>
      <c r="H6" s="154" t="str">
        <f>IF('FY 2024 EBF Spending Plan'!H101="","",'FY 2024 EBF Spending Plan'!H101)</f>
        <v/>
      </c>
    </row>
    <row r="7" spans="1:8" ht="15.75" thickBot="1" x14ac:dyDescent="0.3">
      <c r="A7" s="10" t="s">
        <v>775</v>
      </c>
      <c r="B7" s="141" t="s">
        <v>774</v>
      </c>
      <c r="F7" s="155" t="s">
        <v>2353</v>
      </c>
      <c r="G7" s="156" t="str">
        <f>IF('FY 2024 EBF Spending Plan'!G102="[Enter $]","",'FY 2024 EBF Spending Plan'!G102)</f>
        <v/>
      </c>
      <c r="H7" s="157" t="str">
        <f>IF('FY 2024 EBF Spending Plan'!H102="","",'FY 2024 EBF Spending Plan'!H102)</f>
        <v/>
      </c>
    </row>
    <row r="8" spans="1:8" x14ac:dyDescent="0.25">
      <c r="A8" s="10" t="s">
        <v>1079</v>
      </c>
      <c r="B8" s="141" t="s">
        <v>1078</v>
      </c>
    </row>
    <row r="9" spans="1:8" x14ac:dyDescent="0.25">
      <c r="A9" s="10" t="s">
        <v>1131</v>
      </c>
      <c r="B9" s="141" t="s">
        <v>1130</v>
      </c>
    </row>
    <row r="10" spans="1:8" x14ac:dyDescent="0.25">
      <c r="A10" s="10" t="s">
        <v>1518</v>
      </c>
      <c r="B10" s="141" t="s">
        <v>1517</v>
      </c>
    </row>
    <row r="11" spans="1:8" x14ac:dyDescent="0.25">
      <c r="A11" s="10" t="s">
        <v>1807</v>
      </c>
      <c r="B11" s="141" t="s">
        <v>1806</v>
      </c>
    </row>
    <row r="12" spans="1:8" x14ac:dyDescent="0.25">
      <c r="A12" s="10" t="s">
        <v>56</v>
      </c>
      <c r="B12" s="141" t="s">
        <v>55</v>
      </c>
    </row>
    <row r="13" spans="1:8" x14ac:dyDescent="0.25">
      <c r="A13" s="10" t="s">
        <v>100</v>
      </c>
      <c r="B13" s="141" t="s">
        <v>99</v>
      </c>
    </row>
    <row r="14" spans="1:8" x14ac:dyDescent="0.25">
      <c r="A14" s="10" t="s">
        <v>144</v>
      </c>
      <c r="B14" s="141" t="s">
        <v>143</v>
      </c>
    </row>
    <row r="15" spans="1:8" x14ac:dyDescent="0.25">
      <c r="A15" s="10" t="s">
        <v>1394</v>
      </c>
      <c r="B15" s="141" t="s">
        <v>1393</v>
      </c>
    </row>
    <row r="16" spans="1:8" x14ac:dyDescent="0.25">
      <c r="A16" s="10" t="s">
        <v>465</v>
      </c>
      <c r="B16" s="141" t="s">
        <v>464</v>
      </c>
    </row>
    <row r="17" spans="1:2" x14ac:dyDescent="0.25">
      <c r="A17" s="10" t="s">
        <v>573</v>
      </c>
      <c r="B17" s="141" t="s">
        <v>572</v>
      </c>
    </row>
    <row r="18" spans="1:2" x14ac:dyDescent="0.25">
      <c r="A18" s="10" t="s">
        <v>599</v>
      </c>
      <c r="B18" s="141" t="s">
        <v>598</v>
      </c>
    </row>
    <row r="19" spans="1:2" x14ac:dyDescent="0.25">
      <c r="A19" s="10" t="s">
        <v>531</v>
      </c>
      <c r="B19" s="141" t="s">
        <v>530</v>
      </c>
    </row>
    <row r="20" spans="1:2" x14ac:dyDescent="0.25">
      <c r="A20" s="10" t="s">
        <v>861</v>
      </c>
      <c r="B20" s="141" t="s">
        <v>860</v>
      </c>
    </row>
    <row r="21" spans="1:2" x14ac:dyDescent="0.25">
      <c r="A21" s="10" t="s">
        <v>907</v>
      </c>
      <c r="B21" s="141" t="s">
        <v>906</v>
      </c>
    </row>
    <row r="22" spans="1:2" x14ac:dyDescent="0.25">
      <c r="A22" s="10" t="s">
        <v>955</v>
      </c>
      <c r="B22" s="141" t="s">
        <v>954</v>
      </c>
    </row>
    <row r="23" spans="1:2" x14ac:dyDescent="0.25">
      <c r="A23" s="10" t="s">
        <v>987</v>
      </c>
      <c r="B23" s="141" t="s">
        <v>986</v>
      </c>
    </row>
    <row r="24" spans="1:2" x14ac:dyDescent="0.25">
      <c r="A24" s="10" t="s">
        <v>1151</v>
      </c>
      <c r="B24" s="141" t="s">
        <v>1150</v>
      </c>
    </row>
    <row r="25" spans="1:2" x14ac:dyDescent="0.25">
      <c r="A25" s="10" t="s">
        <v>1075</v>
      </c>
      <c r="B25" s="141" t="s">
        <v>1074</v>
      </c>
    </row>
    <row r="26" spans="1:2" x14ac:dyDescent="0.25">
      <c r="A26" s="10" t="s">
        <v>1368</v>
      </c>
      <c r="B26" s="141" t="s">
        <v>1367</v>
      </c>
    </row>
    <row r="27" spans="1:2" x14ac:dyDescent="0.25">
      <c r="A27" s="10" t="s">
        <v>1492</v>
      </c>
      <c r="B27" s="141" t="s">
        <v>1491</v>
      </c>
    </row>
    <row r="28" spans="1:2" x14ac:dyDescent="0.25">
      <c r="A28" s="10" t="s">
        <v>1568</v>
      </c>
      <c r="B28" s="141" t="s">
        <v>1567</v>
      </c>
    </row>
    <row r="29" spans="1:2" x14ac:dyDescent="0.25">
      <c r="A29" s="10" t="s">
        <v>1685</v>
      </c>
      <c r="B29" s="141" t="s">
        <v>1684</v>
      </c>
    </row>
    <row r="30" spans="1:2" x14ac:dyDescent="0.25">
      <c r="A30" s="10" t="s">
        <v>1715</v>
      </c>
      <c r="B30" s="141" t="s">
        <v>1714</v>
      </c>
    </row>
    <row r="31" spans="1:2" x14ac:dyDescent="0.25">
      <c r="A31" s="10" t="s">
        <v>1803</v>
      </c>
      <c r="B31" s="141" t="s">
        <v>1802</v>
      </c>
    </row>
    <row r="32" spans="1:2" x14ac:dyDescent="0.25">
      <c r="A32" s="10" t="s">
        <v>1193</v>
      </c>
      <c r="B32" s="141" t="s">
        <v>1192</v>
      </c>
    </row>
    <row r="33" spans="1:3" x14ac:dyDescent="0.25">
      <c r="A33" s="27" t="s">
        <v>1944</v>
      </c>
      <c r="B33" s="147" t="s">
        <v>1943</v>
      </c>
    </row>
    <row r="34" spans="1:3" x14ac:dyDescent="0.25">
      <c r="A34" s="10" t="s">
        <v>1845</v>
      </c>
      <c r="B34" s="141" t="s">
        <v>1844</v>
      </c>
    </row>
    <row r="35" spans="1:3" x14ac:dyDescent="0.25">
      <c r="A35" s="150" t="s">
        <v>2344</v>
      </c>
      <c r="B35" s="151" t="s">
        <v>2346</v>
      </c>
      <c r="C35" s="151"/>
    </row>
    <row r="36" spans="1:3" x14ac:dyDescent="0.25">
      <c r="A36" s="27" t="s">
        <v>1946</v>
      </c>
      <c r="B36" s="147" t="s">
        <v>1945</v>
      </c>
    </row>
    <row r="37" spans="1:3" x14ac:dyDescent="0.25">
      <c r="A37" s="27" t="s">
        <v>1940</v>
      </c>
      <c r="B37" s="147" t="s">
        <v>1939</v>
      </c>
    </row>
    <row r="38" spans="1:3" x14ac:dyDescent="0.25">
      <c r="A38" s="27" t="s">
        <v>1942</v>
      </c>
      <c r="B38" s="147" t="s">
        <v>1941</v>
      </c>
    </row>
    <row r="39" spans="1:3" x14ac:dyDescent="0.25">
      <c r="A39" s="10" t="s">
        <v>58</v>
      </c>
      <c r="B39" s="141" t="s">
        <v>57</v>
      </c>
    </row>
    <row r="40" spans="1:3" x14ac:dyDescent="0.25">
      <c r="A40" s="10" t="s">
        <v>102</v>
      </c>
      <c r="B40" s="141" t="s">
        <v>101</v>
      </c>
    </row>
    <row r="41" spans="1:3" x14ac:dyDescent="0.25">
      <c r="A41" s="10" t="s">
        <v>146</v>
      </c>
      <c r="B41" s="141" t="s">
        <v>145</v>
      </c>
    </row>
    <row r="42" spans="1:3" x14ac:dyDescent="0.25">
      <c r="A42" s="10" t="s">
        <v>1027</v>
      </c>
      <c r="B42" s="141" t="s">
        <v>1026</v>
      </c>
    </row>
    <row r="43" spans="1:3" x14ac:dyDescent="0.25">
      <c r="A43" s="10" t="s">
        <v>1396</v>
      </c>
      <c r="B43" s="141" t="s">
        <v>1395</v>
      </c>
    </row>
    <row r="44" spans="1:3" x14ac:dyDescent="0.25">
      <c r="A44" s="10" t="s">
        <v>467</v>
      </c>
      <c r="B44" s="141" t="s">
        <v>466</v>
      </c>
    </row>
    <row r="45" spans="1:3" x14ac:dyDescent="0.25">
      <c r="A45" s="10" t="s">
        <v>497</v>
      </c>
      <c r="B45" s="141" t="s">
        <v>496</v>
      </c>
    </row>
    <row r="46" spans="1:3" x14ac:dyDescent="0.25">
      <c r="A46" s="10" t="s">
        <v>575</v>
      </c>
      <c r="B46" s="141" t="s">
        <v>574</v>
      </c>
    </row>
    <row r="47" spans="1:3" x14ac:dyDescent="0.25">
      <c r="A47" s="10" t="s">
        <v>601</v>
      </c>
      <c r="B47" s="141" t="s">
        <v>600</v>
      </c>
    </row>
    <row r="48" spans="1:3" x14ac:dyDescent="0.25">
      <c r="A48" s="10" t="s">
        <v>533</v>
      </c>
      <c r="B48" s="141" t="s">
        <v>532</v>
      </c>
    </row>
    <row r="49" spans="1:2" x14ac:dyDescent="0.25">
      <c r="A49" s="10" t="s">
        <v>695</v>
      </c>
      <c r="B49" s="141" t="s">
        <v>694</v>
      </c>
    </row>
    <row r="50" spans="1:2" x14ac:dyDescent="0.25">
      <c r="A50" s="10" t="s">
        <v>713</v>
      </c>
      <c r="B50" s="141" t="s">
        <v>712</v>
      </c>
    </row>
    <row r="51" spans="1:2" x14ac:dyDescent="0.25">
      <c r="A51" s="10" t="s">
        <v>773</v>
      </c>
      <c r="B51" s="141" t="s">
        <v>772</v>
      </c>
    </row>
    <row r="52" spans="1:2" x14ac:dyDescent="0.25">
      <c r="A52" s="10" t="s">
        <v>863</v>
      </c>
      <c r="B52" s="141" t="s">
        <v>862</v>
      </c>
    </row>
    <row r="53" spans="1:2" x14ac:dyDescent="0.25">
      <c r="A53" s="10" t="s">
        <v>909</v>
      </c>
      <c r="B53" s="141" t="s">
        <v>908</v>
      </c>
    </row>
    <row r="54" spans="1:2" x14ac:dyDescent="0.25">
      <c r="A54" s="10" t="s">
        <v>957</v>
      </c>
      <c r="B54" s="141" t="s">
        <v>956</v>
      </c>
    </row>
    <row r="55" spans="1:2" x14ac:dyDescent="0.25">
      <c r="A55" s="10" t="s">
        <v>989</v>
      </c>
      <c r="B55" s="141" t="s">
        <v>988</v>
      </c>
    </row>
    <row r="56" spans="1:2" x14ac:dyDescent="0.25">
      <c r="A56" s="10" t="s">
        <v>2108</v>
      </c>
      <c r="B56" s="141" t="s">
        <v>175</v>
      </c>
    </row>
    <row r="57" spans="1:2" x14ac:dyDescent="0.25">
      <c r="A57" s="10" t="s">
        <v>2109</v>
      </c>
      <c r="B57" s="141" t="s">
        <v>254</v>
      </c>
    </row>
    <row r="58" spans="1:2" x14ac:dyDescent="0.25">
      <c r="A58" s="10" t="s">
        <v>2110</v>
      </c>
      <c r="B58" s="141" t="s">
        <v>333</v>
      </c>
    </row>
    <row r="59" spans="1:2" x14ac:dyDescent="0.25">
      <c r="A59" s="10" t="s">
        <v>1153</v>
      </c>
      <c r="B59" s="141" t="s">
        <v>1152</v>
      </c>
    </row>
    <row r="60" spans="1:2" x14ac:dyDescent="0.25">
      <c r="A60" s="10" t="s">
        <v>1077</v>
      </c>
      <c r="B60" s="141" t="s">
        <v>1076</v>
      </c>
    </row>
    <row r="61" spans="1:2" x14ac:dyDescent="0.25">
      <c r="A61" s="10" t="s">
        <v>1129</v>
      </c>
      <c r="B61" s="141" t="s">
        <v>1128</v>
      </c>
    </row>
    <row r="62" spans="1:2" x14ac:dyDescent="0.25">
      <c r="A62" s="10" t="s">
        <v>1195</v>
      </c>
      <c r="B62" s="141" t="s">
        <v>1194</v>
      </c>
    </row>
    <row r="63" spans="1:2" x14ac:dyDescent="0.25">
      <c r="A63" s="10" t="s">
        <v>1308</v>
      </c>
      <c r="B63" s="141" t="s">
        <v>1307</v>
      </c>
    </row>
    <row r="64" spans="1:2" x14ac:dyDescent="0.25">
      <c r="A64" s="10" t="s">
        <v>1215</v>
      </c>
      <c r="B64" s="141" t="s">
        <v>1214</v>
      </c>
    </row>
    <row r="65" spans="1:3" x14ac:dyDescent="0.25">
      <c r="A65" s="10" t="s">
        <v>1516</v>
      </c>
      <c r="B65" s="141" t="s">
        <v>1515</v>
      </c>
    </row>
    <row r="66" spans="1:3" x14ac:dyDescent="0.25">
      <c r="A66" s="10" t="s">
        <v>1370</v>
      </c>
      <c r="B66" s="141" t="s">
        <v>1369</v>
      </c>
    </row>
    <row r="67" spans="1:3" x14ac:dyDescent="0.25">
      <c r="A67" s="10" t="s">
        <v>1426</v>
      </c>
      <c r="B67" s="141" t="s">
        <v>1425</v>
      </c>
    </row>
    <row r="68" spans="1:3" x14ac:dyDescent="0.25">
      <c r="A68" s="10" t="s">
        <v>1454</v>
      </c>
      <c r="B68" s="141" t="s">
        <v>1453</v>
      </c>
    </row>
    <row r="69" spans="1:3" x14ac:dyDescent="0.25">
      <c r="A69" s="10" t="s">
        <v>1494</v>
      </c>
      <c r="B69" s="141" t="s">
        <v>1493</v>
      </c>
    </row>
    <row r="70" spans="1:3" x14ac:dyDescent="0.25">
      <c r="A70" s="10" t="s">
        <v>1570</v>
      </c>
      <c r="B70" s="141" t="s">
        <v>1569</v>
      </c>
    </row>
    <row r="71" spans="1:3" x14ac:dyDescent="0.25">
      <c r="A71" s="10" t="s">
        <v>1607</v>
      </c>
      <c r="B71" s="141" t="s">
        <v>1606</v>
      </c>
    </row>
    <row r="72" spans="1:3" x14ac:dyDescent="0.25">
      <c r="A72" s="10" t="s">
        <v>1687</v>
      </c>
      <c r="B72" s="141" t="s">
        <v>1686</v>
      </c>
    </row>
    <row r="73" spans="1:3" x14ac:dyDescent="0.25">
      <c r="A73" s="10" t="s">
        <v>1629</v>
      </c>
      <c r="B73" s="141" t="s">
        <v>1628</v>
      </c>
    </row>
    <row r="74" spans="1:3" x14ac:dyDescent="0.25">
      <c r="A74" s="10" t="s">
        <v>1717</v>
      </c>
      <c r="B74" s="141" t="s">
        <v>1716</v>
      </c>
    </row>
    <row r="75" spans="1:3" x14ac:dyDescent="0.25">
      <c r="A75" s="10" t="s">
        <v>1779</v>
      </c>
      <c r="B75" s="141" t="s">
        <v>1778</v>
      </c>
    </row>
    <row r="76" spans="1:3" x14ac:dyDescent="0.25">
      <c r="A76" s="10" t="s">
        <v>1805</v>
      </c>
      <c r="B76" s="141" t="s">
        <v>1804</v>
      </c>
    </row>
    <row r="77" spans="1:3" x14ac:dyDescent="0.25">
      <c r="A77" s="150" t="s">
        <v>2343</v>
      </c>
      <c r="B77" s="151" t="s">
        <v>2345</v>
      </c>
      <c r="C77" s="151"/>
    </row>
    <row r="78" spans="1:3" x14ac:dyDescent="0.25">
      <c r="A78" s="10" t="s">
        <v>1847</v>
      </c>
      <c r="B78" s="141" t="s">
        <v>1846</v>
      </c>
    </row>
    <row r="79" spans="1:3" x14ac:dyDescent="0.25">
      <c r="A79" s="27" t="s">
        <v>1948</v>
      </c>
      <c r="B79" s="147" t="s">
        <v>1947</v>
      </c>
    </row>
    <row r="90" spans="8:8" x14ac:dyDescent="0.25">
      <c r="H90" s="151"/>
    </row>
  </sheetData>
  <sheetProtection algorithmName="SHA-512" hashValue="/8jHfn4zjoZssQkB6L15lPMpcwLTIo4bmgNgAeKtDVmdjtmy+b3PdV1Gx0zF0JKLcUxnXQaTk4R7fW+40JiHLQ==" saltValue="QvxkxeBiXjSSFBXR8qugSA==" spinCount="100000" sheet="1" objects="1" scenarios="1"/>
  <autoFilter ref="A1:B79" xr:uid="{A68A43D4-80FF-45F8-82BB-6CA9D977F3F2}">
    <sortState xmlns:xlrd2="http://schemas.microsoft.com/office/spreadsheetml/2017/richdata2" ref="A2:B79">
      <sortCondition ref="A1"/>
    </sortState>
  </autoFilter>
  <mergeCells count="1">
    <mergeCell ref="F2:H2"/>
  </mergeCells>
  <conditionalFormatting sqref="A2:A34 A78:A79 A36:A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4" ma:contentTypeDescription="Create a new document." ma:contentTypeScope="" ma:versionID="4b1350e5a6489754c8f29ece2deba063">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63cce504722e3eb21ef9b21aa5634996"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element ref="ns3: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element name="Language" ma:index="35" nillable="true" ma:displayName="Language" ma:format="Dropdown" ma:internalName="Language">
      <xsd:simpleType>
        <xsd:restriction base="dms:Choice">
          <xsd:enumeration value="Albanian"/>
          <xsd:enumeration value="Amharic"/>
          <xsd:enumeration value="Arabic"/>
          <xsd:enumeration value="Assyrian"/>
          <xsd:enumeration value="Bengali"/>
          <xsd:enumeration value="Bosnian"/>
          <xsd:enumeration value="Bulgarian"/>
          <xsd:enumeration value="Burmese"/>
          <xsd:enumeration value="Cambodian"/>
          <xsd:enumeration value="Cantonese"/>
          <xsd:enumeration value="Chinese"/>
          <xsd:enumeration value="Chinese (Simplified)"/>
          <xsd:enumeration value="Chinese (Traditional)"/>
          <xsd:enumeration value="Czech"/>
          <xsd:enumeration value="Farsi"/>
          <xsd:enumeration value="French"/>
          <xsd:enumeration value="German"/>
          <xsd:enumeration value="Greek"/>
          <xsd:enumeration value="Gujarati"/>
          <xsd:enumeration value="Haitian-Creole"/>
          <xsd:enumeration value="Haka Chin"/>
          <xsd:enumeration value="Hindi"/>
          <xsd:enumeration value="Italian"/>
          <xsd:enumeration value="Japanese"/>
          <xsd:enumeration value="Karen"/>
          <xsd:enumeration value="Khmer"/>
          <xsd:enumeration value="Kirundi"/>
          <xsd:enumeration value="Korean"/>
          <xsd:enumeration value="Lao"/>
          <xsd:enumeration value="Lithuanian"/>
          <xsd:enumeration value="Malayalam"/>
          <xsd:enumeration value="Marathi"/>
          <xsd:enumeration value="Mongolian"/>
          <xsd:enumeration value="Nepali"/>
          <xsd:enumeration value="Pashto"/>
          <xsd:enumeration value="Pilipino (Tagalog)"/>
          <xsd:enumeration value="Polish"/>
          <xsd:enumeration value="Portuguese"/>
          <xsd:enumeration value="Punjabi"/>
          <xsd:enumeration value="Romanian"/>
          <xsd:enumeration value="Russian"/>
          <xsd:enumeration value="Serbian"/>
          <xsd:enumeration value="Serbian (Cyrillic)"/>
          <xsd:enumeration value="Serbian (Latin)"/>
          <xsd:enumeration value="Somali"/>
          <xsd:enumeration value="Spanish"/>
          <xsd:enumeration value="Swahili"/>
          <xsd:enumeration value="Tamil"/>
          <xsd:enumeration value="Telugu"/>
          <xsd:enumeration value="Thai"/>
          <xsd:enumeration value="Turkish"/>
          <xsd:enumeration value="Ukrainian"/>
          <xsd:enumeration value="Urdu"/>
          <xsd:enumeration value="Uzbek"/>
          <xsd:enumeration value="Vietnamese"/>
          <xsd:enumeration value="Yoruba"/>
        </xsd:restriction>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Language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EE6F20-BEE4-47F2-B513-1E5995BCA23F}"/>
</file>

<file path=customXml/itemProps2.xml><?xml version="1.0" encoding="utf-8"?>
<ds:datastoreItem xmlns:ds="http://schemas.openxmlformats.org/officeDocument/2006/customXml" ds:itemID="{E17C6D14-457B-4056-A6DB-8375B9CBD05A}"/>
</file>

<file path=customXml/itemProps3.xml><?xml version="1.0" encoding="utf-8"?>
<ds:datastoreItem xmlns:ds="http://schemas.openxmlformats.org/officeDocument/2006/customXml" ds:itemID="{C7F4E1C7-6BA6-4EBF-950F-9571099872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Page (Start Here)</vt:lpstr>
      <vt:lpstr>FY 2024 EBF Spending Plan</vt:lpstr>
      <vt:lpstr>EBF Spending Plan Data Table</vt:lpstr>
      <vt:lpstr>FY23 Data for FY24 Plan</vt:lpstr>
      <vt:lpstr>OU List</vt:lpstr>
      <vt:lpstr>'FY 2024 EBF Spending Plan'!Print_Area</vt:lpstr>
    </vt:vector>
  </TitlesOfParts>
  <Company>ISBE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 EBF Spending Plan Template - ROE, ISC, and Lab.xlsx</dc:title>
  <dc:creator>CORRY LUKE</dc:creator>
  <cp:lastModifiedBy>UNDERFANGER AMANDA</cp:lastModifiedBy>
  <cp:lastPrinted>2022-11-01T18:05:01Z</cp:lastPrinted>
  <dcterms:created xsi:type="dcterms:W3CDTF">2022-05-03T16:03:14Z</dcterms:created>
  <dcterms:modified xsi:type="dcterms:W3CDTF">2023-07-12T20:25:35Z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